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Kanalizační síť" sheetId="2" r:id="rId1"/>
  </sheets>
  <calcPr calcId="145621"/>
</workbook>
</file>

<file path=xl/calcChain.xml><?xml version="1.0" encoding="utf-8"?>
<calcChain xmlns="http://schemas.openxmlformats.org/spreadsheetml/2006/main">
  <c r="BA52" i="2" l="1"/>
  <c r="AE57" i="2"/>
  <c r="AL49" i="2"/>
  <c r="AL50" i="2"/>
  <c r="AL52" i="2"/>
  <c r="AB91" i="2"/>
  <c r="AB90" i="2"/>
  <c r="AB89" i="2"/>
  <c r="AD89" i="2" s="1"/>
  <c r="AB88" i="2"/>
  <c r="AD88" i="2" s="1"/>
  <c r="AB87" i="2"/>
  <c r="AD91" i="2"/>
  <c r="AK52" i="2"/>
  <c r="AK51" i="2"/>
  <c r="AK50" i="2"/>
  <c r="AC91" i="2"/>
  <c r="AC90" i="2"/>
  <c r="AC89" i="2"/>
  <c r="AC88" i="2"/>
  <c r="AC87" i="2"/>
  <c r="AC86" i="2"/>
  <c r="AB86" i="2"/>
  <c r="AK49" i="2"/>
  <c r="AK48" i="2"/>
  <c r="AK47" i="2"/>
  <c r="AL51" i="2" l="1"/>
  <c r="AL47" i="2"/>
  <c r="AL48" i="2"/>
  <c r="AA91" i="2"/>
  <c r="AA90" i="2"/>
  <c r="AD90" i="2" s="1"/>
  <c r="AA89" i="2"/>
  <c r="AA88" i="2"/>
  <c r="AA87" i="2"/>
  <c r="AD87" i="2" s="1"/>
  <c r="AA86" i="2"/>
  <c r="AD86" i="2" s="1"/>
  <c r="AD60" i="2"/>
  <c r="AE60" i="2" s="1"/>
  <c r="BJ52" i="2" s="1"/>
  <c r="AD52" i="2"/>
  <c r="AH41" i="2"/>
  <c r="AA41" i="2"/>
  <c r="AC41" i="2" l="1"/>
  <c r="AL41" i="2"/>
  <c r="AN41" i="2" l="1"/>
  <c r="AE67" i="2" l="1"/>
  <c r="AE66" i="2"/>
  <c r="AE65" i="2"/>
  <c r="AN67" i="2" l="1"/>
  <c r="AA83" i="2" s="1"/>
  <c r="BD73" i="2" s="1"/>
  <c r="AF67" i="2"/>
  <c r="AF66" i="2"/>
  <c r="AF65" i="2"/>
  <c r="BJ64" i="2"/>
  <c r="AD57" i="2"/>
  <c r="AD55" i="2"/>
  <c r="AE55" i="2" s="1"/>
  <c r="AD56" i="2"/>
  <c r="AE56" i="2" s="1"/>
  <c r="AD58" i="2"/>
  <c r="AE58" i="2" s="1"/>
  <c r="BD52" i="2" s="1"/>
  <c r="AD59" i="2"/>
  <c r="AE59" i="2" s="1"/>
  <c r="AD51" i="2"/>
  <c r="AD50" i="2"/>
  <c r="AD49" i="2"/>
  <c r="AD48" i="2"/>
  <c r="AD47" i="2"/>
  <c r="AH39" i="2"/>
  <c r="AH37" i="2"/>
  <c r="AH35" i="2"/>
  <c r="AH33" i="2"/>
  <c r="AH31" i="2"/>
  <c r="AA39" i="2"/>
  <c r="AA37" i="2"/>
  <c r="AA35" i="2"/>
  <c r="AA33" i="2"/>
  <c r="AA31" i="2"/>
  <c r="AA82" i="2" l="1"/>
  <c r="BD72" i="2" s="1"/>
  <c r="BI91" i="2"/>
  <c r="AH86" i="2"/>
  <c r="AZ100" i="2" s="1"/>
  <c r="AH84" i="2"/>
  <c r="AZ99" i="2" s="1"/>
  <c r="BI80" i="2"/>
  <c r="BI76" i="2"/>
  <c r="AK55" i="2"/>
  <c r="AC39" i="2"/>
  <c r="AL35" i="2"/>
  <c r="AC35" i="2"/>
  <c r="AL31" i="2"/>
  <c r="BB100" i="2" l="1"/>
  <c r="BD100" i="2" s="1"/>
  <c r="BB99" i="2"/>
  <c r="BD99" i="2" s="1"/>
  <c r="AA81" i="2"/>
  <c r="BD71" i="2" s="1"/>
  <c r="AN35" i="2"/>
  <c r="AC33" i="2"/>
  <c r="AL39" i="2"/>
  <c r="AN39" i="2" s="1"/>
  <c r="BG52" i="2" s="1"/>
  <c r="AL33" i="2"/>
  <c r="AC37" i="2"/>
  <c r="AC31" i="2"/>
  <c r="AN31" i="2" s="1"/>
  <c r="AU52" i="2" s="1"/>
  <c r="AL37" i="2"/>
  <c r="AN37" i="2" l="1"/>
  <c r="AN33" i="2"/>
  <c r="AX52" i="2" s="1"/>
  <c r="AA80" i="2" l="1"/>
  <c r="BD70" i="2" s="1"/>
  <c r="AH67" i="2"/>
  <c r="AZ96" i="2" s="1"/>
  <c r="BB96" i="2" l="1"/>
  <c r="BD96" i="2" s="1"/>
  <c r="AF78" i="2"/>
  <c r="AZ97" i="2" s="1"/>
  <c r="AF82" i="2"/>
  <c r="AZ101" i="2" s="1"/>
  <c r="AJ67" i="2"/>
  <c r="R97" i="2" s="1"/>
  <c r="AF80" i="2"/>
  <c r="AZ98" i="2" s="1"/>
  <c r="U99" i="2" l="1"/>
  <c r="BB98" i="2"/>
  <c r="BD98" i="2" s="1"/>
  <c r="R96" i="2"/>
  <c r="AA96" i="2" s="1"/>
  <c r="BB101" i="2"/>
  <c r="BD101" i="2" s="1"/>
  <c r="BB97" i="2"/>
  <c r="BD97" i="2" s="1"/>
  <c r="Q96" i="2"/>
  <c r="U97" i="2"/>
  <c r="Q97" i="2"/>
  <c r="U96" i="2"/>
  <c r="X99" i="2" l="1"/>
  <c r="X96" i="2"/>
  <c r="Z96" i="2"/>
  <c r="W96" i="2"/>
  <c r="Z97" i="2" l="1"/>
  <c r="AE96" i="2" s="1"/>
  <c r="W97" i="2"/>
  <c r="AD96" i="2" s="1"/>
  <c r="AD98" i="2" l="1"/>
  <c r="AF98" i="2" s="1"/>
  <c r="AH109" i="2" s="1"/>
  <c r="AY86" i="2" s="1"/>
  <c r="AH103" i="2" l="1"/>
  <c r="AY80" i="2" s="1"/>
  <c r="AZ95" i="2"/>
  <c r="BB95" i="2" s="1"/>
  <c r="BB103" i="2" s="1"/>
  <c r="AH107" i="2"/>
  <c r="AY84" i="2" s="1"/>
  <c r="AH106" i="2"/>
  <c r="AY83" i="2" s="1"/>
  <c r="AH110" i="2"/>
  <c r="AY87" i="2" s="1"/>
  <c r="AH111" i="2"/>
  <c r="AY88" i="2" s="1"/>
  <c r="AH105" i="2"/>
  <c r="AY82" i="2" s="1"/>
  <c r="AH104" i="2"/>
  <c r="AY81" i="2" s="1"/>
  <c r="AH108" i="2"/>
  <c r="AY85" i="2" s="1"/>
  <c r="AZ103" i="2" l="1"/>
  <c r="BD95" i="2"/>
  <c r="BD103" i="2" s="1"/>
</calcChain>
</file>

<file path=xl/sharedStrings.xml><?xml version="1.0" encoding="utf-8"?>
<sst xmlns="http://schemas.openxmlformats.org/spreadsheetml/2006/main" count="445" uniqueCount="208">
  <si>
    <t>horniny 3</t>
  </si>
  <si>
    <t>horniny 4</t>
  </si>
  <si>
    <t>horniny 5</t>
  </si>
  <si>
    <t>horniny 6</t>
  </si>
  <si>
    <t>horniny 7</t>
  </si>
  <si>
    <t>plast, DN100</t>
  </si>
  <si>
    <t>plast, DN150</t>
  </si>
  <si>
    <t>plast, DN200</t>
  </si>
  <si>
    <t>plast, DN250</t>
  </si>
  <si>
    <t>plast, DN300</t>
  </si>
  <si>
    <t>plast, DN400</t>
  </si>
  <si>
    <t>plast, DN500</t>
  </si>
  <si>
    <t>horniny tř.III, hl.1,5m</t>
  </si>
  <si>
    <t>horniny tř.III, hl.2,0m</t>
  </si>
  <si>
    <t>horniny tř.IV, hl.1,5m</t>
  </si>
  <si>
    <t>horniny tř.IV, hl.2,0m</t>
  </si>
  <si>
    <t>horniny tř.V, hl.1,5m</t>
  </si>
  <si>
    <t>horniny tř.V, hl.2,0m</t>
  </si>
  <si>
    <t>horniny tř.VI, hl.1,5m</t>
  </si>
  <si>
    <t>horniny tř.VI, hl.2,0m</t>
  </si>
  <si>
    <t>horniny tř.VII, hl.1,5m</t>
  </si>
  <si>
    <t>horniny tř.VII, hl.2,0m</t>
  </si>
  <si>
    <t>% pro výpočet honoráře</t>
  </si>
  <si>
    <t>započitatelné náklady v mil.Kč</t>
  </si>
  <si>
    <t>honorářová zóna podle kategorie objektu</t>
  </si>
  <si>
    <t>I</t>
  </si>
  <si>
    <t>II</t>
  </si>
  <si>
    <t>III</t>
  </si>
  <si>
    <t>IV</t>
  </si>
  <si>
    <t>V</t>
  </si>
  <si>
    <t>zastavěné území</t>
  </si>
  <si>
    <t>nezastavěné území</t>
  </si>
  <si>
    <t>zastavěné území z 50%</t>
  </si>
  <si>
    <t>zjednodušený návod:</t>
  </si>
  <si>
    <t>krok 1</t>
  </si>
  <si>
    <t>určení materiálu a dimenze trubního vedení</t>
  </si>
  <si>
    <t>krok 2</t>
  </si>
  <si>
    <t>krok 3</t>
  </si>
  <si>
    <t>krok 4</t>
  </si>
  <si>
    <t>krok 5</t>
  </si>
  <si>
    <t>stanovení převládajících hornin, ve kterých budou prováděny výkopy a hloubky uložení potrubí</t>
  </si>
  <si>
    <t>určení, zda se při výkopových pracích objeví podzemní voda (volitelné)</t>
  </si>
  <si>
    <t>krok 6</t>
  </si>
  <si>
    <t>krok 7</t>
  </si>
  <si>
    <t>krok 8</t>
  </si>
  <si>
    <t>krok 9</t>
  </si>
  <si>
    <t>krok 10</t>
  </si>
  <si>
    <t>řízený protlak</t>
  </si>
  <si>
    <t>krok 11</t>
  </si>
  <si>
    <t>délka trubního vedení (m)</t>
  </si>
  <si>
    <t>délka trubního vedení ve sklonu větším než 20% (m)</t>
  </si>
  <si>
    <t>délka trubního vedení protlačeného řízeným podvrtem (m)</t>
  </si>
  <si>
    <t>čerpací stanice 1</t>
  </si>
  <si>
    <t>čerpací stanice 2</t>
  </si>
  <si>
    <t>Projektové a průzkumné práce</t>
  </si>
  <si>
    <t>Stavební objekty</t>
  </si>
  <si>
    <t>Ostatní náklady</t>
  </si>
  <si>
    <t>Rezerva</t>
  </si>
  <si>
    <t>Ostatní investice</t>
  </si>
  <si>
    <t>Kompletační činnost</t>
  </si>
  <si>
    <t>krok 12</t>
  </si>
  <si>
    <t>vyberte, kolik % ze základních rozpočtových nákladů (součet nákladů všech výše uvedených objektů) budou tvořit náklady na umístění stavby</t>
  </si>
  <si>
    <t>stanovte výši rezervy</t>
  </si>
  <si>
    <t>stanovte výši ostatních nákladů</t>
  </si>
  <si>
    <t>stanovte výši ostatních investic</t>
  </si>
  <si>
    <t>vyberte, kolik % ze základních rozpočtových nákladů připadne na kompletační činnost (náklady na koordinaci subdodavatelů)</t>
  </si>
  <si>
    <t>název výkonové fáze</t>
  </si>
  <si>
    <t>podíl z celkového honoráře</t>
  </si>
  <si>
    <t>příprava zakázky</t>
  </si>
  <si>
    <t>návrh/studie stavby</t>
  </si>
  <si>
    <t>vypracování DUR</t>
  </si>
  <si>
    <t>vypracování DSP</t>
  </si>
  <si>
    <t>vypracování DPS</t>
  </si>
  <si>
    <t>vypracování DZS</t>
  </si>
  <si>
    <t>spolupráce při výběru dodavatele</t>
  </si>
  <si>
    <t>spolupráce při provádění stavby</t>
  </si>
  <si>
    <t>spolupráce po dokončení stavby a uvedení stavby do užívání</t>
  </si>
  <si>
    <t>(např. nákup pozemků, které jsou potřeba koupit pro vodovodní sítě)</t>
  </si>
  <si>
    <t>Náklady na umístění stavby</t>
  </si>
  <si>
    <t>(vytýčení stavby, zaměření provedené stavby, poplatky na katastru nemovitostí, za vyřízení úvěru atd.)</t>
  </si>
  <si>
    <t>bez DPH</t>
  </si>
  <si>
    <t>DPH (21%)</t>
  </si>
  <si>
    <t>včetně DPH</t>
  </si>
  <si>
    <t>Rekapitulace nákladů na pořízení stavby</t>
  </si>
  <si>
    <t>VF1</t>
  </si>
  <si>
    <t>VF2</t>
  </si>
  <si>
    <t>VF3</t>
  </si>
  <si>
    <t>VF4</t>
  </si>
  <si>
    <t>VF5</t>
  </si>
  <si>
    <t>VF6</t>
  </si>
  <si>
    <t>VF7</t>
  </si>
  <si>
    <t>VF8</t>
  </si>
  <si>
    <t>VF9</t>
  </si>
  <si>
    <t>NUS</t>
  </si>
  <si>
    <t>rezerva</t>
  </si>
  <si>
    <t>kompletační činnost</t>
  </si>
  <si>
    <t>ostatní náklady</t>
  </si>
  <si>
    <t>ostatní investice</t>
  </si>
  <si>
    <t>DUR</t>
  </si>
  <si>
    <t>DSP</t>
  </si>
  <si>
    <t>DPS</t>
  </si>
  <si>
    <t>DZS</t>
  </si>
  <si>
    <t>dokumentace pro územní řízení</t>
  </si>
  <si>
    <t>dokumentace pro stavební řízení</t>
  </si>
  <si>
    <t>dokumentace pro provedení stavby</t>
  </si>
  <si>
    <t>dokumentace pro zadání stavby dodavateli</t>
  </si>
  <si>
    <t>zadání délky kanalizačního řadu</t>
  </si>
  <si>
    <t>Odhad celkových nákladů na vybudování kanalizační sítě</t>
  </si>
  <si>
    <t>určení území, ve kterém je kanalizace plánována (tato volba v sobě zahrnuje i objekty na kanalizaci)</t>
  </si>
  <si>
    <t>určení, zda trasa kanalizace vede komunikací (volitelné)</t>
  </si>
  <si>
    <t>určení, zda trasa kanalizace vede v blízkosti podzemních vedení (volitelné)</t>
  </si>
  <si>
    <t>stanovení počtu napojení na stávající kanalizaci, čerpací stanici či ČOV</t>
  </si>
  <si>
    <t>stanovení a definování  druhu a počtu objektů na kanalizační síti</t>
  </si>
  <si>
    <t>ČOV</t>
  </si>
  <si>
    <t>čistírna odpadních vod</t>
  </si>
  <si>
    <t>uživatel může vybrat 3 typy čerpacích stanic a 1 ČOV</t>
  </si>
  <si>
    <t>čerpací stanice</t>
  </si>
  <si>
    <t>čerpací stanice 3</t>
  </si>
  <si>
    <t>celková cena kanalizačního řadu</t>
  </si>
  <si>
    <t>horniny tř.III, hl.2,5m</t>
  </si>
  <si>
    <t>horniny tř.III, hl.3,0m</t>
  </si>
  <si>
    <t>horniny tř.IV, hl.2,5m</t>
  </si>
  <si>
    <t>horniny tř.IV, hl.3,0m</t>
  </si>
  <si>
    <t>horniny tř.V, hl.2,5m</t>
  </si>
  <si>
    <t>horniny tř.V, hl.3,0m</t>
  </si>
  <si>
    <t>horniny tř.VI, hl.2,5m</t>
  </si>
  <si>
    <t>horniny tř.VI, hl.3,0m</t>
  </si>
  <si>
    <t>horniny tř.VII, hl.2,5m</t>
  </si>
  <si>
    <t>horniny tř.VII, hl.3,0m</t>
  </si>
  <si>
    <t>plast, DN600</t>
  </si>
  <si>
    <t>kamenina, DN150</t>
  </si>
  <si>
    <t>kamenina, DN200</t>
  </si>
  <si>
    <t>kamenina, DN250</t>
  </si>
  <si>
    <t>kamenina, DN300</t>
  </si>
  <si>
    <t>kamenina, DN400</t>
  </si>
  <si>
    <t>kamenina, DN500</t>
  </si>
  <si>
    <t>kamenina, DN600</t>
  </si>
  <si>
    <t>žádná</t>
  </si>
  <si>
    <t>podzemní vedení</t>
  </si>
  <si>
    <t>do DN200</t>
  </si>
  <si>
    <t>do DN300</t>
  </si>
  <si>
    <t>do DN400</t>
  </si>
  <si>
    <t>do DN500</t>
  </si>
  <si>
    <t>do DN600</t>
  </si>
  <si>
    <t>ČS</t>
  </si>
  <si>
    <t>stanovení délky kanalizace, která bude protlačena řízeným podvrtem (volitelné); vyplňte pouze v případě, že kanalizace vede horninami tříd III a IV a v kroku 1 je vyplněna délka</t>
  </si>
  <si>
    <t>stanovení délky kanalizace, která bude uložena ve sklonu větším než 20% (volitelné); vyplňte pouze v případě, když je v kroku 1 vyplněna délka</t>
  </si>
  <si>
    <t>napojení na objekty</t>
  </si>
  <si>
    <t>napojení</t>
  </si>
  <si>
    <t>počet napojení na objekty tvořící kanlizační síť (ks)</t>
  </si>
  <si>
    <t>objekty na kanalizační síti</t>
  </si>
  <si>
    <t>u čerpacích stanic vyberte dimenzi trubního vedení přivádějící odpadní vody do ČS, u ČOV zvolte výši nákladů vtaženou k 1EO</t>
  </si>
  <si>
    <t>zadejte počet objektů/EO</t>
  </si>
  <si>
    <t>celkové náklady stavebních objektů (včetně technologií) kanalizační sítě</t>
  </si>
  <si>
    <t>kanalizace</t>
  </si>
  <si>
    <t>kanalizační řad(y)</t>
  </si>
  <si>
    <t>Celkové náklady na výstavbu kanalizační sítě</t>
  </si>
  <si>
    <t>stanovení nákladů souvisejících s výstavbou</t>
  </si>
  <si>
    <t>krok 13</t>
  </si>
  <si>
    <t>stanovení počtu napojení k domovním přípojkám</t>
  </si>
  <si>
    <t>napojení domovních přípojek</t>
  </si>
  <si>
    <t>počet napojení kanalizačních přípojek na řad (ks)</t>
  </si>
  <si>
    <t>kanalizační řad 1</t>
  </si>
  <si>
    <t>kanalizační řad 2</t>
  </si>
  <si>
    <t>kanalizační řad 3</t>
  </si>
  <si>
    <t>kanalizační řad 4</t>
  </si>
  <si>
    <t>kanalizační řad 5</t>
  </si>
  <si>
    <t>kanalizační řad 6</t>
  </si>
  <si>
    <t>gravitační kanalizační řady</t>
  </si>
  <si>
    <t>kanalizační řady tlakové/výtlačné</t>
  </si>
  <si>
    <t>základní jednotková cena</t>
  </si>
  <si>
    <t>typ území (zastavěné/ nezastavěné /z 50%)</t>
  </si>
  <si>
    <t>trasa vodovodu v komunikaci</t>
  </si>
  <si>
    <t>podzemnní voda při výkopech</t>
  </si>
  <si>
    <t>příplatek za sklon potrubí &gt; než 20%</t>
  </si>
  <si>
    <t>potrubí vedené řízeným protlakem</t>
  </si>
  <si>
    <t>počet napojení na ostatní objekty sítě</t>
  </si>
  <si>
    <t>délka potrubí v blízkosti podzemního vedení</t>
  </si>
  <si>
    <t>celkové náklady na SO</t>
  </si>
  <si>
    <t>náklady na jednotlivé SO</t>
  </si>
  <si>
    <t>celkové náklady na SO (mil.Kč)</t>
  </si>
  <si>
    <t>základní jednotkové ceny trubního vedení</t>
  </si>
  <si>
    <t>pomocné výpočty pro určení projektových a průzkumných prací jako procenta ze ZRN</t>
  </si>
  <si>
    <t>% z celkových ZRN na výpočet projektových a průzkumných prací</t>
  </si>
  <si>
    <t>%, to je</t>
  </si>
  <si>
    <t>rozdělení jednotlivých VF</t>
  </si>
  <si>
    <t>podzemní voda</t>
  </si>
  <si>
    <t>pomocné buňky pro výpočet</t>
  </si>
  <si>
    <t>příplatky za trasu potrubí</t>
  </si>
  <si>
    <t>tabulky s cenami ostatních objektů vodovodní sítě</t>
  </si>
  <si>
    <t>ceny přípravy na napojení domovních přípojek</t>
  </si>
  <si>
    <t>gravitační řady</t>
  </si>
  <si>
    <t>tlakové řady</t>
  </si>
  <si>
    <t>příplatky za kanalizaci v komunikaci</t>
  </si>
  <si>
    <t>příplatky za kanalizaci v blízkosti podzemního vedení</t>
  </si>
  <si>
    <t>příplatky za potrubí vedené řízeným podvrtem</t>
  </si>
  <si>
    <t>upravená jednotková cena kanalizačního řadu</t>
  </si>
  <si>
    <t>stanovení celkové ceny kanalizačních řadů (základní jednotkové ceny + jednotlivé příplatky)</t>
  </si>
  <si>
    <t>napojení přípojek</t>
  </si>
  <si>
    <t>kanalizace v komunikaci</t>
  </si>
  <si>
    <t>cena ČS</t>
  </si>
  <si>
    <t>cena ČOV/1EO</t>
  </si>
  <si>
    <t>cena ČOV</t>
  </si>
  <si>
    <t>individuální nebo procentuální určení zbylých nákladů spojených s výstavbou</t>
  </si>
  <si>
    <t>příplatky za vedení ve sklonu &gt; 20%</t>
  </si>
  <si>
    <t>použité zkratky:</t>
  </si>
  <si>
    <t>uživatel může vybrat až 6 kanalizačních řadů (první 3 představují gravitační kanalizaci, druhé 3 kanalizaci tlakovou/kanalizační výtlak), vyplňují se bílé buňky (pouze čísly, nikoliv textem)</t>
  </si>
  <si>
    <t>Sewerage1.0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</si>
</sst>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Kč&quot;"/>
    <numFmt numFmtId="165" formatCode="#,##0.0"/>
    <numFmt numFmtId="166" formatCode="0.0%"/>
    <numFmt numFmtId="167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rgb="FF000000"/>
      <name val="Tahoma"/>
      <family val="2"/>
      <charset val="238"/>
    </font>
    <font>
      <sz val="12"/>
      <color rgb="FF7030A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793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1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Protection="1">
      <protection locked="0"/>
    </xf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4" fontId="2" fillId="0" borderId="0" xfId="0" applyNumberFormat="1" applyFont="1" applyBorder="1" applyAlignment="1" applyProtection="1">
      <alignment vertical="center"/>
      <protection locked="0"/>
    </xf>
    <xf numFmtId="2" fontId="2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Protection="1"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protection locked="0"/>
    </xf>
    <xf numFmtId="4" fontId="2" fillId="0" borderId="0" xfId="0" applyNumberFormat="1" applyFont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4" fontId="2" fillId="0" borderId="1" xfId="0" applyNumberFormat="1" applyFont="1" applyBorder="1" applyAlignment="1" applyProtection="1">
      <protection locked="0"/>
    </xf>
    <xf numFmtId="3" fontId="2" fillId="0" borderId="0" xfId="0" applyNumberFormat="1" applyFont="1" applyBorder="1" applyProtection="1">
      <protection locked="0"/>
    </xf>
    <xf numFmtId="0" fontId="2" fillId="0" borderId="0" xfId="0" applyFont="1" applyProtection="1"/>
    <xf numFmtId="4" fontId="0" fillId="0" borderId="1" xfId="0" applyNumberFormat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2" fillId="0" borderId="33" xfId="0" applyFont="1" applyBorder="1" applyProtection="1">
      <protection locked="0"/>
    </xf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2" fillId="0" borderId="5" xfId="0" applyFont="1" applyBorder="1" applyProtection="1">
      <protection locked="0"/>
    </xf>
    <xf numFmtId="164" fontId="2" fillId="0" borderId="37" xfId="0" applyNumberFormat="1" applyFont="1" applyBorder="1" applyProtection="1">
      <protection locked="0"/>
    </xf>
    <xf numFmtId="164" fontId="2" fillId="0" borderId="40" xfId="0" applyNumberFormat="1" applyFont="1" applyBorder="1" applyProtection="1">
      <protection locked="0"/>
    </xf>
    <xf numFmtId="167" fontId="2" fillId="0" borderId="32" xfId="0" applyNumberFormat="1" applyFont="1" applyBorder="1" applyProtection="1">
      <protection locked="0"/>
    </xf>
    <xf numFmtId="164" fontId="2" fillId="0" borderId="32" xfId="0" applyNumberFormat="1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2" fillId="0" borderId="53" xfId="0" applyFont="1" applyBorder="1" applyProtection="1">
      <protection locked="0"/>
    </xf>
    <xf numFmtId="0" fontId="2" fillId="0" borderId="54" xfId="0" applyFont="1" applyBorder="1" applyProtection="1"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5" xfId="0" applyFont="1" applyBorder="1" applyAlignment="1" applyProtection="1">
      <alignment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4" fontId="2" fillId="0" borderId="33" xfId="0" applyNumberFormat="1" applyFont="1" applyBorder="1" applyProtection="1">
      <protection locked="0"/>
    </xf>
    <xf numFmtId="4" fontId="2" fillId="0" borderId="34" xfId="0" applyNumberFormat="1" applyFont="1" applyBorder="1" applyProtection="1">
      <protection locked="0"/>
    </xf>
    <xf numFmtId="4" fontId="2" fillId="0" borderId="36" xfId="0" applyNumberFormat="1" applyFont="1" applyBorder="1" applyProtection="1"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4" fontId="2" fillId="0" borderId="30" xfId="0" applyNumberFormat="1" applyFont="1" applyBorder="1" applyProtection="1">
      <protection locked="0"/>
    </xf>
    <xf numFmtId="0" fontId="2" fillId="0" borderId="36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2" fillId="0" borderId="37" xfId="0" applyFont="1" applyBorder="1" applyAlignment="1" applyProtection="1">
      <protection locked="0"/>
    </xf>
    <xf numFmtId="4" fontId="2" fillId="0" borderId="58" xfId="0" applyNumberFormat="1" applyFont="1" applyBorder="1" applyProtection="1">
      <protection locked="0"/>
    </xf>
    <xf numFmtId="4" fontId="2" fillId="0" borderId="53" xfId="0" applyNumberFormat="1" applyFont="1" applyFill="1" applyBorder="1" applyProtection="1">
      <protection locked="0"/>
    </xf>
    <xf numFmtId="4" fontId="2" fillId="0" borderId="59" xfId="0" applyNumberFormat="1" applyFont="1" applyBorder="1" applyProtection="1">
      <protection locked="0"/>
    </xf>
    <xf numFmtId="0" fontId="2" fillId="0" borderId="60" xfId="0" applyFont="1" applyBorder="1" applyProtection="1">
      <protection locked="0"/>
    </xf>
    <xf numFmtId="4" fontId="2" fillId="0" borderId="39" xfId="0" applyNumberFormat="1" applyFont="1" applyBorder="1" applyProtection="1">
      <protection locked="0"/>
    </xf>
    <xf numFmtId="4" fontId="2" fillId="0" borderId="39" xfId="0" applyNumberFormat="1" applyFont="1" applyFill="1" applyBorder="1" applyProtection="1">
      <protection locked="0"/>
    </xf>
    <xf numFmtId="4" fontId="0" fillId="0" borderId="53" xfId="0" applyNumberFormat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53" xfId="0" applyFont="1" applyFill="1" applyBorder="1" applyProtection="1">
      <protection locked="0"/>
    </xf>
    <xf numFmtId="0" fontId="2" fillId="0" borderId="29" xfId="0" applyFont="1" applyBorder="1" applyProtection="1">
      <protection locked="0"/>
    </xf>
    <xf numFmtId="0" fontId="2" fillId="0" borderId="3" xfId="0" applyFont="1" applyBorder="1" applyProtection="1">
      <protection locked="0"/>
    </xf>
    <xf numFmtId="4" fontId="2" fillId="0" borderId="36" xfId="0" applyNumberFormat="1" applyFont="1" applyBorder="1" applyAlignment="1" applyProtection="1">
      <alignment vertical="center"/>
      <protection locked="0"/>
    </xf>
    <xf numFmtId="0" fontId="2" fillId="0" borderId="61" xfId="0" applyFont="1" applyBorder="1" applyProtection="1">
      <protection locked="0"/>
    </xf>
    <xf numFmtId="4" fontId="2" fillId="0" borderId="37" xfId="0" applyNumberFormat="1" applyFont="1" applyBorder="1" applyProtection="1">
      <protection locked="0"/>
    </xf>
    <xf numFmtId="2" fontId="2" fillId="0" borderId="39" xfId="0" applyNumberFormat="1" applyFont="1" applyBorder="1" applyProtection="1">
      <protection locked="0"/>
    </xf>
    <xf numFmtId="0" fontId="2" fillId="2" borderId="32" xfId="0" applyFont="1" applyFill="1" applyBorder="1" applyProtection="1">
      <protection locked="0"/>
    </xf>
    <xf numFmtId="0" fontId="2" fillId="0" borderId="45" xfId="0" applyFont="1" applyBorder="1" applyProtection="1">
      <protection locked="0"/>
    </xf>
    <xf numFmtId="0" fontId="2" fillId="0" borderId="57" xfId="0" applyFont="1" applyBorder="1" applyProtection="1">
      <protection locked="0"/>
    </xf>
    <xf numFmtId="0" fontId="2" fillId="0" borderId="64" xfId="0" applyFont="1" applyBorder="1" applyProtection="1">
      <protection locked="0"/>
    </xf>
    <xf numFmtId="0" fontId="2" fillId="0" borderId="65" xfId="0" applyFont="1" applyBorder="1" applyProtection="1">
      <protection locked="0"/>
    </xf>
    <xf numFmtId="0" fontId="2" fillId="0" borderId="66" xfId="0" applyFont="1" applyBorder="1" applyProtection="1">
      <protection locked="0"/>
    </xf>
    <xf numFmtId="0" fontId="2" fillId="0" borderId="67" xfId="0" applyFont="1" applyBorder="1" applyProtection="1">
      <protection locked="0"/>
    </xf>
    <xf numFmtId="0" fontId="2" fillId="0" borderId="68" xfId="0" applyFont="1" applyBorder="1" applyProtection="1">
      <protection locked="0"/>
    </xf>
    <xf numFmtId="2" fontId="2" fillId="0" borderId="32" xfId="0" applyNumberFormat="1" applyFont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quotePrefix="1" applyFont="1" applyBorder="1" applyProtection="1">
      <protection locked="0"/>
    </xf>
    <xf numFmtId="0" fontId="2" fillId="0" borderId="39" xfId="0" quotePrefix="1" applyFont="1" applyBorder="1" applyProtection="1">
      <protection locked="0"/>
    </xf>
    <xf numFmtId="0" fontId="2" fillId="2" borderId="8" xfId="0" applyFont="1" applyFill="1" applyBorder="1" applyProtection="1"/>
    <xf numFmtId="0" fontId="2" fillId="2" borderId="10" xfId="0" applyFont="1" applyFill="1" applyBorder="1" applyProtection="1"/>
    <xf numFmtId="0" fontId="2" fillId="2" borderId="11" xfId="0" applyFont="1" applyFill="1" applyBorder="1" applyProtection="1"/>
    <xf numFmtId="0" fontId="2" fillId="2" borderId="12" xfId="0" applyFont="1" applyFill="1" applyBorder="1" applyProtection="1"/>
    <xf numFmtId="0" fontId="2" fillId="2" borderId="0" xfId="0" applyFont="1" applyFill="1" applyBorder="1" applyProtection="1"/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Protection="1"/>
    <xf numFmtId="0" fontId="2" fillId="2" borderId="9" xfId="0" applyFont="1" applyFill="1" applyBorder="1" applyProtection="1"/>
    <xf numFmtId="3" fontId="2" fillId="2" borderId="0" xfId="0" applyNumberFormat="1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2" fillId="2" borderId="12" xfId="0" applyFont="1" applyFill="1" applyBorder="1" applyAlignment="1" applyProtection="1">
      <alignment horizontal="right"/>
    </xf>
    <xf numFmtId="0" fontId="2" fillId="2" borderId="11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left" wrapText="1"/>
    </xf>
    <xf numFmtId="0" fontId="2" fillId="2" borderId="12" xfId="0" applyFont="1" applyFill="1" applyBorder="1" applyAlignment="1" applyProtection="1">
      <alignment horizontal="left" wrapText="1"/>
    </xf>
    <xf numFmtId="0" fontId="6" fillId="2" borderId="0" xfId="0" applyFont="1" applyFill="1" applyBorder="1" applyProtection="1"/>
    <xf numFmtId="0" fontId="2" fillId="2" borderId="0" xfId="0" applyFont="1" applyFill="1" applyBorder="1" applyAlignment="1" applyProtection="1"/>
    <xf numFmtId="164" fontId="6" fillId="2" borderId="0" xfId="0" applyNumberFormat="1" applyFont="1" applyFill="1" applyBorder="1" applyProtection="1"/>
    <xf numFmtId="0" fontId="2" fillId="2" borderId="0" xfId="0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/>
    <xf numFmtId="0" fontId="2" fillId="2" borderId="20" xfId="0" applyFont="1" applyFill="1" applyBorder="1" applyProtection="1"/>
    <xf numFmtId="0" fontId="2" fillId="2" borderId="21" xfId="0" applyFont="1" applyFill="1" applyBorder="1" applyProtection="1"/>
    <xf numFmtId="0" fontId="2" fillId="2" borderId="23" xfId="0" applyFont="1" applyFill="1" applyBorder="1" applyProtection="1"/>
    <xf numFmtId="0" fontId="2" fillId="2" borderId="25" xfId="0" applyFont="1" applyFill="1" applyBorder="1" applyProtection="1"/>
    <xf numFmtId="0" fontId="2" fillId="2" borderId="26" xfId="0" applyFont="1" applyFill="1" applyBorder="1" applyProtection="1"/>
    <xf numFmtId="164" fontId="2" fillId="2" borderId="0" xfId="0" applyNumberFormat="1" applyFont="1" applyFill="1" applyBorder="1" applyAlignment="1" applyProtection="1">
      <alignment horizontal="right" indent="2"/>
    </xf>
    <xf numFmtId="166" fontId="6" fillId="2" borderId="0" xfId="0" applyNumberFormat="1" applyFont="1" applyFill="1" applyBorder="1" applyProtection="1"/>
    <xf numFmtId="9" fontId="2" fillId="2" borderId="21" xfId="0" applyNumberFormat="1" applyFont="1" applyFill="1" applyBorder="1" applyAlignment="1" applyProtection="1">
      <alignment horizontal="right" indent="2"/>
    </xf>
    <xf numFmtId="9" fontId="2" fillId="2" borderId="0" xfId="0" applyNumberFormat="1" applyFont="1" applyFill="1" applyBorder="1" applyAlignment="1" applyProtection="1">
      <alignment horizontal="right" indent="2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4" fontId="3" fillId="2" borderId="0" xfId="0" applyNumberFormat="1" applyFont="1" applyFill="1" applyBorder="1" applyAlignment="1" applyProtection="1"/>
    <xf numFmtId="0" fontId="2" fillId="2" borderId="0" xfId="0" applyFont="1" applyFill="1" applyBorder="1" applyAlignment="1" applyProtection="1">
      <alignment horizontal="right" indent="2"/>
    </xf>
    <xf numFmtId="0" fontId="2" fillId="2" borderId="13" xfId="0" applyFont="1" applyFill="1" applyBorder="1" applyProtection="1"/>
    <xf numFmtId="0" fontId="2" fillId="2" borderId="14" xfId="0" applyFont="1" applyFill="1" applyBorder="1" applyProtection="1"/>
    <xf numFmtId="0" fontId="2" fillId="2" borderId="15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Border="1" applyProtection="1"/>
    <xf numFmtId="0" fontId="8" fillId="3" borderId="8" xfId="0" applyFont="1" applyFill="1" applyBorder="1" applyProtection="1"/>
    <xf numFmtId="3" fontId="6" fillId="0" borderId="7" xfId="0" applyNumberFormat="1" applyFont="1" applyFill="1" applyBorder="1" applyAlignment="1" applyProtection="1">
      <alignment horizontal="right" indent="2"/>
      <protection locked="0"/>
    </xf>
    <xf numFmtId="164" fontId="6" fillId="0" borderId="7" xfId="0" applyNumberFormat="1" applyFont="1" applyFill="1" applyBorder="1" applyAlignment="1" applyProtection="1">
      <alignment horizontal="right" indent="2"/>
    </xf>
    <xf numFmtId="165" fontId="6" fillId="0" borderId="7" xfId="0" applyNumberFormat="1" applyFont="1" applyFill="1" applyBorder="1" applyAlignment="1" applyProtection="1">
      <alignment horizontal="right" indent="2"/>
      <protection locked="0"/>
    </xf>
    <xf numFmtId="3" fontId="6" fillId="0" borderId="16" xfId="0" applyNumberFormat="1" applyFont="1" applyFill="1" applyBorder="1" applyAlignment="1" applyProtection="1">
      <alignment horizontal="right" indent="2"/>
      <protection locked="0"/>
    </xf>
    <xf numFmtId="3" fontId="6" fillId="0" borderId="17" xfId="0" applyNumberFormat="1" applyFont="1" applyFill="1" applyBorder="1" applyAlignment="1" applyProtection="1">
      <alignment horizontal="right" indent="2"/>
      <protection locked="0"/>
    </xf>
    <xf numFmtId="3" fontId="6" fillId="0" borderId="18" xfId="0" applyNumberFormat="1" applyFont="1" applyFill="1" applyBorder="1" applyAlignment="1" applyProtection="1">
      <alignment horizontal="right" indent="2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2" fillId="0" borderId="29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right" indent="2"/>
      <protection locked="0"/>
    </xf>
    <xf numFmtId="164" fontId="6" fillId="0" borderId="17" xfId="0" applyNumberFormat="1" applyFont="1" applyFill="1" applyBorder="1" applyAlignment="1" applyProtection="1">
      <alignment horizontal="right" indent="2"/>
      <protection locked="0"/>
    </xf>
    <xf numFmtId="164" fontId="6" fillId="0" borderId="18" xfId="0" applyNumberFormat="1" applyFont="1" applyFill="1" applyBorder="1" applyAlignment="1" applyProtection="1">
      <alignment horizontal="right" indent="2"/>
      <protection locked="0"/>
    </xf>
    <xf numFmtId="1" fontId="6" fillId="0" borderId="16" xfId="0" applyNumberFormat="1" applyFont="1" applyFill="1" applyBorder="1" applyAlignment="1" applyProtection="1">
      <alignment horizontal="right" indent="2"/>
      <protection locked="0"/>
    </xf>
    <xf numFmtId="1" fontId="6" fillId="0" borderId="18" xfId="0" applyNumberFormat="1" applyFont="1" applyFill="1" applyBorder="1" applyAlignment="1" applyProtection="1">
      <alignment horizontal="right" indent="2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50" xfId="0" applyFont="1" applyBorder="1" applyAlignment="1" applyProtection="1">
      <alignment horizontal="center" wrapText="1"/>
      <protection locked="0"/>
    </xf>
    <xf numFmtId="0" fontId="2" fillId="0" borderId="52" xfId="0" applyFont="1" applyBorder="1" applyAlignment="1" applyProtection="1">
      <alignment horizontal="center" wrapText="1"/>
      <protection locked="0"/>
    </xf>
    <xf numFmtId="0" fontId="2" fillId="0" borderId="62" xfId="0" applyFont="1" applyBorder="1" applyAlignment="1" applyProtection="1">
      <alignment horizontal="center" wrapText="1"/>
      <protection locked="0"/>
    </xf>
    <xf numFmtId="0" fontId="2" fillId="0" borderId="63" xfId="0" applyFont="1" applyBorder="1" applyAlignment="1" applyProtection="1">
      <alignment horizontal="center" wrapText="1"/>
      <protection locked="0"/>
    </xf>
    <xf numFmtId="164" fontId="2" fillId="2" borderId="0" xfId="0" applyNumberFormat="1" applyFont="1" applyFill="1" applyBorder="1" applyAlignment="1" applyProtection="1">
      <alignment horizontal="right" indent="2"/>
    </xf>
    <xf numFmtId="164" fontId="2" fillId="2" borderId="24" xfId="0" applyNumberFormat="1" applyFont="1" applyFill="1" applyBorder="1" applyAlignment="1" applyProtection="1">
      <alignment horizontal="right" indent="2"/>
    </xf>
    <xf numFmtId="164" fontId="2" fillId="2" borderId="26" xfId="0" applyNumberFormat="1" applyFont="1" applyFill="1" applyBorder="1" applyAlignment="1" applyProtection="1">
      <alignment horizontal="right" indent="2"/>
    </xf>
    <xf numFmtId="164" fontId="2" fillId="2" borderId="27" xfId="0" applyNumberFormat="1" applyFont="1" applyFill="1" applyBorder="1" applyAlignment="1" applyProtection="1">
      <alignment horizontal="right" indent="2"/>
    </xf>
    <xf numFmtId="0" fontId="2" fillId="2" borderId="11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left" wrapText="1"/>
    </xf>
    <xf numFmtId="0" fontId="2" fillId="2" borderId="11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2" xfId="0" applyFont="1" applyFill="1" applyBorder="1" applyAlignment="1" applyProtection="1">
      <alignment horizontal="left"/>
    </xf>
    <xf numFmtId="164" fontId="2" fillId="2" borderId="21" xfId="0" applyNumberFormat="1" applyFont="1" applyFill="1" applyBorder="1" applyAlignment="1" applyProtection="1">
      <alignment horizontal="right" indent="2"/>
    </xf>
    <xf numFmtId="164" fontId="2" fillId="2" borderId="22" xfId="0" applyNumberFormat="1" applyFont="1" applyFill="1" applyBorder="1" applyAlignment="1" applyProtection="1">
      <alignment horizontal="right" indent="2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left" wrapText="1"/>
    </xf>
    <xf numFmtId="164" fontId="3" fillId="2" borderId="0" xfId="0" applyNumberFormat="1" applyFont="1" applyFill="1" applyBorder="1" applyAlignment="1" applyProtection="1">
      <alignment horizontal="right" indent="2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left" wrapText="1"/>
    </xf>
    <xf numFmtId="0" fontId="2" fillId="2" borderId="25" xfId="0" applyFont="1" applyFill="1" applyBorder="1" applyAlignment="1" applyProtection="1">
      <alignment horizontal="left" wrapText="1"/>
    </xf>
    <xf numFmtId="0" fontId="2" fillId="2" borderId="26" xfId="0" applyFont="1" applyFill="1" applyBorder="1" applyAlignment="1" applyProtection="1">
      <alignment horizontal="left" wrapText="1"/>
    </xf>
    <xf numFmtId="9" fontId="2" fillId="2" borderId="0" xfId="0" applyNumberFormat="1" applyFont="1" applyFill="1" applyBorder="1" applyAlignment="1" applyProtection="1">
      <alignment horizontal="right" vertical="center" indent="2"/>
    </xf>
    <xf numFmtId="9" fontId="2" fillId="2" borderId="26" xfId="0" applyNumberFormat="1" applyFont="1" applyFill="1" applyBorder="1" applyAlignment="1" applyProtection="1">
      <alignment horizontal="right" vertical="center" indent="2"/>
    </xf>
    <xf numFmtId="164" fontId="2" fillId="2" borderId="0" xfId="0" applyNumberFormat="1" applyFont="1" applyFill="1" applyBorder="1" applyAlignment="1" applyProtection="1">
      <alignment horizontal="right" vertical="center" indent="2"/>
    </xf>
    <xf numFmtId="164" fontId="2" fillId="2" borderId="24" xfId="0" applyNumberFormat="1" applyFont="1" applyFill="1" applyBorder="1" applyAlignment="1" applyProtection="1">
      <alignment horizontal="right" vertical="center" indent="2"/>
    </xf>
    <xf numFmtId="164" fontId="2" fillId="2" borderId="26" xfId="0" applyNumberFormat="1" applyFont="1" applyFill="1" applyBorder="1" applyAlignment="1" applyProtection="1">
      <alignment horizontal="right" vertical="center" indent="2"/>
    </xf>
    <xf numFmtId="164" fontId="2" fillId="2" borderId="27" xfId="0" applyNumberFormat="1" applyFont="1" applyFill="1" applyBorder="1" applyAlignment="1" applyProtection="1">
      <alignment horizontal="right" vertical="center" indent="2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8" xfId="0" applyFont="1" applyFill="1" applyBorder="1" applyAlignment="1" applyProtection="1">
      <alignment horizontal="center"/>
      <protection locked="0"/>
    </xf>
    <xf numFmtId="0" fontId="2" fillId="2" borderId="49" xfId="0" applyFont="1" applyFill="1" applyBorder="1" applyAlignment="1" applyProtection="1">
      <alignment horizontal="center"/>
      <protection locked="0"/>
    </xf>
    <xf numFmtId="0" fontId="2" fillId="2" borderId="41" xfId="0" applyFont="1" applyFill="1" applyBorder="1" applyAlignment="1" applyProtection="1">
      <alignment horizontal="center"/>
      <protection locked="0"/>
    </xf>
    <xf numFmtId="0" fontId="2" fillId="2" borderId="42" xfId="0" applyFont="1" applyFill="1" applyBorder="1" applyAlignment="1" applyProtection="1">
      <alignment horizontal="center"/>
      <protection locked="0"/>
    </xf>
    <xf numFmtId="0" fontId="2" fillId="2" borderId="43" xfId="0" applyFont="1" applyFill="1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2" fillId="2" borderId="50" xfId="0" applyFont="1" applyFill="1" applyBorder="1" applyAlignment="1" applyProtection="1">
      <alignment horizontal="center" vertical="center" wrapText="1"/>
      <protection locked="0"/>
    </xf>
    <xf numFmtId="0" fontId="2" fillId="2" borderId="52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wrapText="1"/>
      <protection locked="0"/>
    </xf>
    <xf numFmtId="0" fontId="2" fillId="2" borderId="45" xfId="0" applyFont="1" applyFill="1" applyBorder="1" applyAlignment="1" applyProtection="1">
      <alignment horizontal="center" wrapText="1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6" fillId="2" borderId="70" xfId="0" applyFont="1" applyFill="1" applyBorder="1" applyAlignment="1" applyProtection="1">
      <alignment horizontal="center" vertical="center"/>
    </xf>
    <xf numFmtId="0" fontId="6" fillId="2" borderId="71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wrapText="1"/>
      <protection locked="0"/>
    </xf>
    <xf numFmtId="0" fontId="2" fillId="2" borderId="34" xfId="0" applyFont="1" applyFill="1" applyBorder="1" applyAlignment="1" applyProtection="1">
      <alignment horizontal="center" wrapText="1"/>
      <protection locked="0"/>
    </xf>
    <xf numFmtId="0" fontId="2" fillId="2" borderId="35" xfId="0" applyFont="1" applyFill="1" applyBorder="1" applyAlignment="1" applyProtection="1">
      <alignment horizontal="center" wrapText="1"/>
      <protection locked="0"/>
    </xf>
    <xf numFmtId="0" fontId="2" fillId="2" borderId="38" xfId="0" applyFont="1" applyFill="1" applyBorder="1" applyAlignment="1" applyProtection="1">
      <alignment horizontal="center" wrapText="1"/>
      <protection locked="0"/>
    </xf>
    <xf numFmtId="0" fontId="2" fillId="2" borderId="39" xfId="0" applyFont="1" applyFill="1" applyBorder="1" applyAlignment="1" applyProtection="1">
      <alignment horizontal="center" wrapText="1"/>
      <protection locked="0"/>
    </xf>
    <xf numFmtId="0" fontId="2" fillId="2" borderId="40" xfId="0" applyFont="1" applyFill="1" applyBorder="1" applyAlignment="1" applyProtection="1">
      <alignment horizontal="center" wrapText="1"/>
      <protection locked="0"/>
    </xf>
    <xf numFmtId="0" fontId="2" fillId="2" borderId="36" xfId="0" applyFont="1" applyFill="1" applyBorder="1" applyAlignment="1" applyProtection="1">
      <alignment horizontal="center" wrapText="1"/>
      <protection locked="0"/>
    </xf>
    <xf numFmtId="0" fontId="2" fillId="2" borderId="69" xfId="0" applyFont="1" applyFill="1" applyBorder="1" applyAlignment="1" applyProtection="1">
      <alignment horizontal="center" wrapText="1"/>
      <protection locked="0"/>
    </xf>
    <xf numFmtId="0" fontId="2" fillId="2" borderId="62" xfId="0" applyFont="1" applyFill="1" applyBorder="1" applyAlignment="1" applyProtection="1">
      <alignment horizontal="center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793"/>
      <color rgb="FFBAF3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'Kanalizační síť'!$BB$70:$BB$73</c:f>
              <c:strCache>
                <c:ptCount val="4"/>
                <c:pt idx="0">
                  <c:v>kanalizační řad(y)</c:v>
                </c:pt>
                <c:pt idx="1">
                  <c:v>napojení na objekty</c:v>
                </c:pt>
                <c:pt idx="2">
                  <c:v>čerpací stanice</c:v>
                </c:pt>
                <c:pt idx="3">
                  <c:v>ČOV</c:v>
                </c:pt>
              </c:strCache>
            </c:strRef>
          </c:cat>
          <c:val>
            <c:numRef>
              <c:f>'Kanalizační síť'!$BD$70:$BD$73</c:f>
              <c:numCache>
                <c:formatCode>#,##0\ "Kč"</c:formatCode>
                <c:ptCount val="4"/>
                <c:pt idx="0">
                  <c:v>4474903.3171450607</c:v>
                </c:pt>
                <c:pt idx="1">
                  <c:v>0</c:v>
                </c:pt>
                <c:pt idx="2">
                  <c:v>0</c:v>
                </c:pt>
                <c:pt idx="3">
                  <c:v>353750</c:v>
                </c:pt>
              </c:numCache>
            </c:numRef>
          </c:val>
        </c:ser>
        <c:ser>
          <c:idx val="1"/>
          <c:order val="1"/>
          <c:explosion val="25"/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'Kanalizační síť'!$BB$70:$BB$73</c:f>
              <c:strCache>
                <c:ptCount val="4"/>
                <c:pt idx="0">
                  <c:v>kanalizační řad(y)</c:v>
                </c:pt>
                <c:pt idx="1">
                  <c:v>napojení na objekty</c:v>
                </c:pt>
                <c:pt idx="2">
                  <c:v>čerpací stanice</c:v>
                </c:pt>
                <c:pt idx="3">
                  <c:v>ČOV</c:v>
                </c:pt>
              </c:strCache>
            </c:strRef>
          </c:cat>
          <c:val>
            <c:numRef>
              <c:f>'Kanalizační síť'!$BE$70:$BE$73</c:f>
              <c:numCache>
                <c:formatCode>#,##0\ "Kč"</c:formatCode>
                <c:ptCount val="4"/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CCF793"/>
        </a:solidFill>
        <a:ln>
          <a:noFill/>
        </a:ln>
      </c:spPr>
    </c:plotArea>
    <c:legend>
      <c:legendPos val="r"/>
      <c:layout/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CCF793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'Kanalizační síť'!$AV$95:$AW$101</c:f>
              <c:strCache>
                <c:ptCount val="7"/>
                <c:pt idx="0">
                  <c:v>Projektové a průzkumné práce</c:v>
                </c:pt>
                <c:pt idx="1">
                  <c:v>Stavební objekty</c:v>
                </c:pt>
                <c:pt idx="2">
                  <c:v>Náklady na umístění stavby</c:v>
                </c:pt>
                <c:pt idx="3">
                  <c:v>Rezerva</c:v>
                </c:pt>
                <c:pt idx="4">
                  <c:v>Ostatní náklady</c:v>
                </c:pt>
                <c:pt idx="5">
                  <c:v>Ostatní investice</c:v>
                </c:pt>
                <c:pt idx="6">
                  <c:v>Kompletační činnost</c:v>
                </c:pt>
              </c:strCache>
            </c:strRef>
          </c:cat>
          <c:val>
            <c:numRef>
              <c:f>'Kanalizační síť'!$AZ$95:$AZ$101</c:f>
              <c:numCache>
                <c:formatCode>#,##0\ "Kč"</c:formatCode>
                <c:ptCount val="7"/>
                <c:pt idx="0">
                  <c:v>488926.88223140314</c:v>
                </c:pt>
                <c:pt idx="1">
                  <c:v>4828653.3171450607</c:v>
                </c:pt>
                <c:pt idx="2">
                  <c:v>178660.17273436725</c:v>
                </c:pt>
                <c:pt idx="3">
                  <c:v>458722.06512878079</c:v>
                </c:pt>
                <c:pt idx="4">
                  <c:v>0</c:v>
                </c:pt>
                <c:pt idx="5">
                  <c:v>0</c:v>
                </c:pt>
                <c:pt idx="6">
                  <c:v>106230.37297719133</c:v>
                </c:pt>
              </c:numCache>
            </c:numRef>
          </c:val>
        </c:ser>
        <c:ser>
          <c:idx val="1"/>
          <c:order val="1"/>
          <c:explosion val="25"/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'Kanalizační síť'!$AV$95:$AW$101</c:f>
              <c:strCache>
                <c:ptCount val="7"/>
                <c:pt idx="0">
                  <c:v>Projektové a průzkumné práce</c:v>
                </c:pt>
                <c:pt idx="1">
                  <c:v>Stavební objekty</c:v>
                </c:pt>
                <c:pt idx="2">
                  <c:v>Náklady na umístění stavby</c:v>
                </c:pt>
                <c:pt idx="3">
                  <c:v>Rezerva</c:v>
                </c:pt>
                <c:pt idx="4">
                  <c:v>Ostatní náklady</c:v>
                </c:pt>
                <c:pt idx="5">
                  <c:v>Ostatní investice</c:v>
                </c:pt>
                <c:pt idx="6">
                  <c:v>Kompletační činnost</c:v>
                </c:pt>
              </c:strCache>
            </c:strRef>
          </c:cat>
          <c:val>
            <c:numRef>
              <c:f>'Kanalizační síť'!$BA$95:$BA$101</c:f>
              <c:numCache>
                <c:formatCode>#,##0\ "Kč"</c:formatCode>
                <c:ptCount val="7"/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CCF793"/>
        </a:solidFill>
      </c:spPr>
    </c:plotArea>
    <c:legend>
      <c:legendPos val="r"/>
      <c:layout>
        <c:manualLayout>
          <c:xMode val="edge"/>
          <c:yMode val="edge"/>
          <c:x val="0.6162781483458819"/>
          <c:y val="5.8009671867939587E-2"/>
          <c:w val="0.36980881071618193"/>
          <c:h val="0.88398027169680715"/>
        </c:manualLayout>
      </c:layout>
      <c:overlay val="0"/>
      <c:spPr>
        <a:ln cap="sq"/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rgbClr val="CCF793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20" dropStyle="combo" dx="16" fmlaLink="$G$20" fmlaRange="$A$5:$A$24" noThreeD="1" val="0"/>
</file>

<file path=xl/ctrlProps/ctrlProp10.xml><?xml version="1.0" encoding="utf-8"?>
<formControlPr xmlns="http://schemas.microsoft.com/office/spreadsheetml/2009/9/main" objectType="Drop" dropLines="15" dropStyle="combo" dx="16" fmlaLink="$E$35" fmlaRange="$B$27:$B$33" noThreeD="1" sel="7" val="0"/>
</file>

<file path=xl/ctrlProps/ctrlProp11.xml><?xml version="1.0" encoding="utf-8"?>
<formControlPr xmlns="http://schemas.microsoft.com/office/spreadsheetml/2009/9/main" objectType="Drop" dropStyle="combo" dx="16" fmlaLink="$R$85" fmlaRange="$O$85:$O$87" noThreeD="1" sel="2" val="0"/>
</file>

<file path=xl/ctrlProps/ctrlProp12.xml><?xml version="1.0" encoding="utf-8"?>
<formControlPr xmlns="http://schemas.microsoft.com/office/spreadsheetml/2009/9/main" objectType="Drop" dropStyle="combo" dx="16" fmlaLink="$R$86" fmlaRange="$O$85:$O$87" noThreeD="1" sel="2" val="0"/>
</file>

<file path=xl/ctrlProps/ctrlProp13.xml><?xml version="1.0" encoding="utf-8"?>
<formControlPr xmlns="http://schemas.microsoft.com/office/spreadsheetml/2009/9/main" objectType="Drop" dropStyle="combo" dx="16" fmlaLink="$R$87" fmlaRange="$O$85:$O$87" noThreeD="1" sel="2" val="0"/>
</file>

<file path=xl/ctrlProps/ctrlProp14.xml><?xml version="1.0" encoding="utf-8"?>
<formControlPr xmlns="http://schemas.microsoft.com/office/spreadsheetml/2009/9/main" objectType="Drop" dropStyle="combo" dx="16" fmlaLink="$R$88" fmlaRange="$O$85:$O$87" noThreeD="1" sel="2" val="0"/>
</file>

<file path=xl/ctrlProps/ctrlProp15.xml><?xml version="1.0" encoding="utf-8"?>
<formControlPr xmlns="http://schemas.microsoft.com/office/spreadsheetml/2009/9/main" objectType="Drop" dropStyle="combo" dx="16" fmlaLink="$R$89" fmlaRange="$O$85:$O$87" noThreeD="1" sel="2" val="0"/>
</file>

<file path=xl/ctrlProps/ctrlProp16.xml><?xml version="1.0" encoding="utf-8"?>
<formControlPr xmlns="http://schemas.microsoft.com/office/spreadsheetml/2009/9/main" objectType="CheckBox" checked="Checked" fmlaLink="$V$65" lockText="1" noThreeD="1"/>
</file>

<file path=xl/ctrlProps/ctrlProp17.xml><?xml version="1.0" encoding="utf-8"?>
<formControlPr xmlns="http://schemas.microsoft.com/office/spreadsheetml/2009/9/main" objectType="CheckBox" fmlaLink="$V$66" lockText="1" noThreeD="1"/>
</file>

<file path=xl/ctrlProps/ctrlProp18.xml><?xml version="1.0" encoding="utf-8"?>
<formControlPr xmlns="http://schemas.microsoft.com/office/spreadsheetml/2009/9/main" objectType="CheckBox" fmlaLink="$V$67" lockText="1" noThreeD="1"/>
</file>

<file path=xl/ctrlProps/ctrlProp19.xml><?xml version="1.0" encoding="utf-8"?>
<formControlPr xmlns="http://schemas.microsoft.com/office/spreadsheetml/2009/9/main" objectType="CheckBox" fmlaLink="$V$68" lockText="1" noThreeD="1"/>
</file>

<file path=xl/ctrlProps/ctrlProp2.xml><?xml version="1.0" encoding="utf-8"?>
<formControlPr xmlns="http://schemas.microsoft.com/office/spreadsheetml/2009/9/main" objectType="Drop" dropLines="15" dropStyle="combo" dx="16" fmlaLink="$E$20" fmlaRange="$B$5:$B$19" noThreeD="1" sel="2" val="0"/>
</file>

<file path=xl/ctrlProps/ctrlProp20.xml><?xml version="1.0" encoding="utf-8"?>
<formControlPr xmlns="http://schemas.microsoft.com/office/spreadsheetml/2009/9/main" objectType="CheckBox" fmlaLink="$V$69" lockText="1" noThreeD="1"/>
</file>

<file path=xl/ctrlProps/ctrlProp21.xml><?xml version="1.0" encoding="utf-8"?>
<formControlPr xmlns="http://schemas.microsoft.com/office/spreadsheetml/2009/9/main" objectType="CheckBox" fmlaLink="$V$71" lockText="1" noThreeD="1"/>
</file>

<file path=xl/ctrlProps/ctrlProp22.xml><?xml version="1.0" encoding="utf-8"?>
<formControlPr xmlns="http://schemas.microsoft.com/office/spreadsheetml/2009/9/main" objectType="CheckBox" fmlaLink="$V$72" lockText="1" noThreeD="1"/>
</file>

<file path=xl/ctrlProps/ctrlProp23.xml><?xml version="1.0" encoding="utf-8"?>
<formControlPr xmlns="http://schemas.microsoft.com/office/spreadsheetml/2009/9/main" objectType="CheckBox" fmlaLink="$V$75" lockText="1" noThreeD="1"/>
</file>

<file path=xl/ctrlProps/ctrlProp24.xml><?xml version="1.0" encoding="utf-8"?>
<formControlPr xmlns="http://schemas.microsoft.com/office/spreadsheetml/2009/9/main" objectType="CheckBox" fmlaLink="$V$76" lockText="1" noThreeD="1"/>
</file>

<file path=xl/ctrlProps/ctrlProp25.xml><?xml version="1.0" encoding="utf-8"?>
<formControlPr xmlns="http://schemas.microsoft.com/office/spreadsheetml/2009/9/main" objectType="CheckBox" fmlaLink="$V$77" lockText="1" noThreeD="1"/>
</file>

<file path=xl/ctrlProps/ctrlProp26.xml><?xml version="1.0" encoding="utf-8"?>
<formControlPr xmlns="http://schemas.microsoft.com/office/spreadsheetml/2009/9/main" objectType="CheckBox" checked="Checked" fmlaLink="$X$65" lockText="1" noThreeD="1"/>
</file>

<file path=xl/ctrlProps/ctrlProp27.xml><?xml version="1.0" encoding="utf-8"?>
<formControlPr xmlns="http://schemas.microsoft.com/office/spreadsheetml/2009/9/main" objectType="CheckBox" fmlaLink="$X$66" lockText="1" noThreeD="1"/>
</file>

<file path=xl/ctrlProps/ctrlProp28.xml><?xml version="1.0" encoding="utf-8"?>
<formControlPr xmlns="http://schemas.microsoft.com/office/spreadsheetml/2009/9/main" objectType="CheckBox" fmlaLink="$X$67" lockText="1" noThreeD="1"/>
</file>

<file path=xl/ctrlProps/ctrlProp29.xml><?xml version="1.0" encoding="utf-8"?>
<formControlPr xmlns="http://schemas.microsoft.com/office/spreadsheetml/2009/9/main" objectType="CheckBox" fmlaLink="$X$68" lockText="1" noThreeD="1"/>
</file>

<file path=xl/ctrlProps/ctrlProp3.xml><?xml version="1.0" encoding="utf-8"?>
<formControlPr xmlns="http://schemas.microsoft.com/office/spreadsheetml/2009/9/main" objectType="Drop" dropLines="15" dropStyle="combo" dx="16" fmlaLink="$E$21" fmlaRange="$B$5:$B$19" noThreeD="1" sel="3" val="0"/>
</file>

<file path=xl/ctrlProps/ctrlProp30.xml><?xml version="1.0" encoding="utf-8"?>
<formControlPr xmlns="http://schemas.microsoft.com/office/spreadsheetml/2009/9/main" objectType="CheckBox" fmlaLink="$X$69" lockText="1" noThreeD="1"/>
</file>

<file path=xl/ctrlProps/ctrlProp31.xml><?xml version="1.0" encoding="utf-8"?>
<formControlPr xmlns="http://schemas.microsoft.com/office/spreadsheetml/2009/9/main" objectType="Scroll" dx="16" fmlaLink="$AH$80" horiz="1" max="110" min="70" page="10" val="95"/>
</file>

<file path=xl/ctrlProps/ctrlProp32.xml><?xml version="1.0" encoding="utf-8"?>
<formControlPr xmlns="http://schemas.microsoft.com/office/spreadsheetml/2009/9/main" objectType="Scroll" dx="16" fmlaLink="$AH$82" horiz="1" max="25" min="10" page="10" val="22"/>
</file>

<file path=xl/ctrlProps/ctrlProp33.xml><?xml version="1.0" encoding="utf-8"?>
<formControlPr xmlns="http://schemas.microsoft.com/office/spreadsheetml/2009/9/main" objectType="Scroll" dx="16" fmlaLink="$AN$64" horiz="1" max="15350" min="12350" page="10" val="14150"/>
</file>

<file path=xl/ctrlProps/ctrlProp34.xml><?xml version="1.0" encoding="utf-8"?>
<formControlPr xmlns="http://schemas.microsoft.com/office/spreadsheetml/2009/9/main" objectType="Scroll" dx="16" fmlaLink="$AH$78" horiz="1" max="50" min="15" page="10" val="37"/>
</file>

<file path=xl/ctrlProps/ctrlProp35.xml><?xml version="1.0" encoding="utf-8"?>
<formControlPr xmlns="http://schemas.microsoft.com/office/spreadsheetml/2009/9/main" objectType="Drop" dropLines="6" dropStyle="combo" dx="16" fmlaLink="$AD$71" fmlaRange="$AC$65:$AC$70" noThreeD="1" sel="6" val="0"/>
</file>

<file path=xl/ctrlProps/ctrlProp36.xml><?xml version="1.0" encoding="utf-8"?>
<formControlPr xmlns="http://schemas.microsoft.com/office/spreadsheetml/2009/9/main" objectType="Drop" dropLines="6" dropStyle="combo" dx="16" fmlaLink="$AD$72" fmlaRange="$AC$65:$AC$70" noThreeD="1" sel="6" val="0"/>
</file>

<file path=xl/ctrlProps/ctrlProp37.xml><?xml version="1.0" encoding="utf-8"?>
<formControlPr xmlns="http://schemas.microsoft.com/office/spreadsheetml/2009/9/main" objectType="Drop" dropLines="6" dropStyle="combo" dx="16" fmlaLink="$AD$75" fmlaRange="$AC$65:$AC$70" noThreeD="1" sel="6" val="0"/>
</file>

<file path=xl/ctrlProps/ctrlProp38.xml><?xml version="1.0" encoding="utf-8"?>
<formControlPr xmlns="http://schemas.microsoft.com/office/spreadsheetml/2009/9/main" objectType="Drop" dropLines="20" dropStyle="combo" dx="16" fmlaLink="$G$36" fmlaRange="$A$27:$A$46" noThreeD="1" val="0"/>
</file>

<file path=xl/ctrlProps/ctrlProp39.xml><?xml version="1.0" encoding="utf-8"?>
<formControlPr xmlns="http://schemas.microsoft.com/office/spreadsheetml/2009/9/main" objectType="Drop" dropLines="15" dropStyle="combo" dx="16" fmlaLink="$E$36" fmlaRange="$B$27:$B$33" noThreeD="1" sel="7" val="0"/>
</file>

<file path=xl/ctrlProps/ctrlProp4.xml><?xml version="1.0" encoding="utf-8"?>
<formControlPr xmlns="http://schemas.microsoft.com/office/spreadsheetml/2009/9/main" objectType="Drop" dropLines="20" dropStyle="combo" dx="16" fmlaLink="$G$21" fmlaRange="$A$5:$A$24" noThreeD="1" val="0"/>
</file>

<file path=xl/ctrlProps/ctrlProp40.xml><?xml version="1.0" encoding="utf-8"?>
<formControlPr xmlns="http://schemas.microsoft.com/office/spreadsheetml/2009/9/main" objectType="Drop" dropStyle="combo" dx="16" fmlaLink="$R$90" fmlaRange="$O$85:$O$87" noThreeD="1" sel="2" val="0"/>
</file>

<file path=xl/ctrlProps/ctrlProp41.xml><?xml version="1.0" encoding="utf-8"?>
<formControlPr xmlns="http://schemas.microsoft.com/office/spreadsheetml/2009/9/main" objectType="CheckBox" fmlaLink="$V$70" lockText="1" noThreeD="1"/>
</file>

<file path=xl/ctrlProps/ctrlProp42.xml><?xml version="1.0" encoding="utf-8"?>
<formControlPr xmlns="http://schemas.microsoft.com/office/spreadsheetml/2009/9/main" objectType="CheckBox" fmlaLink="$V$78" lockText="1" noThreeD="1"/>
</file>

<file path=xl/ctrlProps/ctrlProp43.xml><?xml version="1.0" encoding="utf-8"?>
<formControlPr xmlns="http://schemas.microsoft.com/office/spreadsheetml/2009/9/main" objectType="CheckBox" fmlaLink="$X$70" lockText="1" noThreeD="1"/>
</file>

<file path=xl/ctrlProps/ctrlProp5.xml><?xml version="1.0" encoding="utf-8"?>
<formControlPr xmlns="http://schemas.microsoft.com/office/spreadsheetml/2009/9/main" objectType="Drop" dropLines="15" dropStyle="combo" dx="16" fmlaLink="$E$22" fmlaRange="$B$5:$B$19" noThreeD="1" sel="15" val="0"/>
</file>

<file path=xl/ctrlProps/ctrlProp6.xml><?xml version="1.0" encoding="utf-8"?>
<formControlPr xmlns="http://schemas.microsoft.com/office/spreadsheetml/2009/9/main" objectType="Drop" dropLines="20" dropStyle="combo" dx="16" fmlaLink="$G$22" fmlaRange="$A$5:$A$24" noThreeD="1" val="0"/>
</file>

<file path=xl/ctrlProps/ctrlProp7.xml><?xml version="1.0" encoding="utf-8"?>
<formControlPr xmlns="http://schemas.microsoft.com/office/spreadsheetml/2009/9/main" objectType="Drop" dropLines="15" dropStyle="combo" dx="16" fmlaLink="$E$34" fmlaRange="$B$27:$B$33" noThreeD="1" sel="7" val="0"/>
</file>

<file path=xl/ctrlProps/ctrlProp8.xml><?xml version="1.0" encoding="utf-8"?>
<formControlPr xmlns="http://schemas.microsoft.com/office/spreadsheetml/2009/9/main" objectType="Drop" dropLines="20" dropStyle="combo" dx="16" fmlaLink="$G$34" fmlaRange="$A$27:$A$46" noThreeD="1" val="0"/>
</file>

<file path=xl/ctrlProps/ctrlProp9.xml><?xml version="1.0" encoding="utf-8"?>
<formControlPr xmlns="http://schemas.microsoft.com/office/spreadsheetml/2009/9/main" objectType="Drop" dropLines="20" dropStyle="combo" dx="16" fmlaLink="$G$35" fmlaRange="$A$27:$A$46" noThreeD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9525</xdr:colOff>
          <xdr:row>28</xdr:row>
          <xdr:rowOff>9525</xdr:rowOff>
        </xdr:from>
        <xdr:to>
          <xdr:col>48</xdr:col>
          <xdr:colOff>171450</xdr:colOff>
          <xdr:row>29</xdr:row>
          <xdr:rowOff>38100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9525</xdr:colOff>
          <xdr:row>26</xdr:row>
          <xdr:rowOff>9525</xdr:rowOff>
        </xdr:from>
        <xdr:to>
          <xdr:col>48</xdr:col>
          <xdr:colOff>171450</xdr:colOff>
          <xdr:row>27</xdr:row>
          <xdr:rowOff>38100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26</xdr:row>
          <xdr:rowOff>9525</xdr:rowOff>
        </xdr:from>
        <xdr:to>
          <xdr:col>51</xdr:col>
          <xdr:colOff>161925</xdr:colOff>
          <xdr:row>27</xdr:row>
          <xdr:rowOff>38100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9525</xdr:colOff>
          <xdr:row>28</xdr:row>
          <xdr:rowOff>9525</xdr:rowOff>
        </xdr:from>
        <xdr:to>
          <xdr:col>51</xdr:col>
          <xdr:colOff>171450</xdr:colOff>
          <xdr:row>29</xdr:row>
          <xdr:rowOff>38100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9525</xdr:colOff>
          <xdr:row>26</xdr:row>
          <xdr:rowOff>9525</xdr:rowOff>
        </xdr:from>
        <xdr:to>
          <xdr:col>53</xdr:col>
          <xdr:colOff>666750</xdr:colOff>
          <xdr:row>27</xdr:row>
          <xdr:rowOff>38100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9525</xdr:colOff>
          <xdr:row>28</xdr:row>
          <xdr:rowOff>9525</xdr:rowOff>
        </xdr:from>
        <xdr:to>
          <xdr:col>53</xdr:col>
          <xdr:colOff>666750</xdr:colOff>
          <xdr:row>29</xdr:row>
          <xdr:rowOff>38100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0</xdr:colOff>
          <xdr:row>25</xdr:row>
          <xdr:rowOff>190500</xdr:rowOff>
        </xdr:from>
        <xdr:to>
          <xdr:col>56</xdr:col>
          <xdr:colOff>666750</xdr:colOff>
          <xdr:row>27</xdr:row>
          <xdr:rowOff>28575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714375</xdr:colOff>
          <xdr:row>28</xdr:row>
          <xdr:rowOff>0</xdr:rowOff>
        </xdr:from>
        <xdr:to>
          <xdr:col>56</xdr:col>
          <xdr:colOff>647700</xdr:colOff>
          <xdr:row>29</xdr:row>
          <xdr:rowOff>28575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0</xdr:colOff>
          <xdr:row>28</xdr:row>
          <xdr:rowOff>0</xdr:rowOff>
        </xdr:from>
        <xdr:to>
          <xdr:col>59</xdr:col>
          <xdr:colOff>657225</xdr:colOff>
          <xdr:row>29</xdr:row>
          <xdr:rowOff>28575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0</xdr:colOff>
          <xdr:row>26</xdr:row>
          <xdr:rowOff>0</xdr:rowOff>
        </xdr:from>
        <xdr:to>
          <xdr:col>59</xdr:col>
          <xdr:colOff>657225</xdr:colOff>
          <xdr:row>27</xdr:row>
          <xdr:rowOff>28575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9525</xdr:colOff>
          <xdr:row>30</xdr:row>
          <xdr:rowOff>9525</xdr:rowOff>
        </xdr:from>
        <xdr:to>
          <xdr:col>48</xdr:col>
          <xdr:colOff>171450</xdr:colOff>
          <xdr:row>31</xdr:row>
          <xdr:rowOff>38100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30</xdr:row>
          <xdr:rowOff>0</xdr:rowOff>
        </xdr:from>
        <xdr:to>
          <xdr:col>51</xdr:col>
          <xdr:colOff>161925</xdr:colOff>
          <xdr:row>31</xdr:row>
          <xdr:rowOff>28575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0</xdr:colOff>
          <xdr:row>30</xdr:row>
          <xdr:rowOff>9525</xdr:rowOff>
        </xdr:from>
        <xdr:to>
          <xdr:col>53</xdr:col>
          <xdr:colOff>666750</xdr:colOff>
          <xdr:row>31</xdr:row>
          <xdr:rowOff>38100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9525</xdr:colOff>
          <xdr:row>30</xdr:row>
          <xdr:rowOff>0</xdr:rowOff>
        </xdr:from>
        <xdr:to>
          <xdr:col>56</xdr:col>
          <xdr:colOff>657225</xdr:colOff>
          <xdr:row>31</xdr:row>
          <xdr:rowOff>28575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0</xdr:colOff>
          <xdr:row>30</xdr:row>
          <xdr:rowOff>9525</xdr:rowOff>
        </xdr:from>
        <xdr:to>
          <xdr:col>59</xdr:col>
          <xdr:colOff>657225</xdr:colOff>
          <xdr:row>31</xdr:row>
          <xdr:rowOff>38100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32</xdr:row>
          <xdr:rowOff>9525</xdr:rowOff>
        </xdr:from>
        <xdr:to>
          <xdr:col>48</xdr:col>
          <xdr:colOff>152400</xdr:colOff>
          <xdr:row>33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trasa kanalizace v komunikaci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32</xdr:row>
          <xdr:rowOff>9525</xdr:rowOff>
        </xdr:from>
        <xdr:to>
          <xdr:col>51</xdr:col>
          <xdr:colOff>152400</xdr:colOff>
          <xdr:row>33</xdr:row>
          <xdr:rowOff>38100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trasa kanalizace v komunikaci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</xdr:colOff>
          <xdr:row>32</xdr:row>
          <xdr:rowOff>9525</xdr:rowOff>
        </xdr:from>
        <xdr:to>
          <xdr:col>53</xdr:col>
          <xdr:colOff>647700</xdr:colOff>
          <xdr:row>33</xdr:row>
          <xdr:rowOff>38100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trasa kanalizace v komunikaci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32</xdr:row>
          <xdr:rowOff>9525</xdr:rowOff>
        </xdr:from>
        <xdr:to>
          <xdr:col>56</xdr:col>
          <xdr:colOff>647700</xdr:colOff>
          <xdr:row>33</xdr:row>
          <xdr:rowOff>38100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trasa kanalizace v komunikaci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32</xdr:row>
          <xdr:rowOff>9525</xdr:rowOff>
        </xdr:from>
        <xdr:to>
          <xdr:col>59</xdr:col>
          <xdr:colOff>638175</xdr:colOff>
          <xdr:row>33</xdr:row>
          <xdr:rowOff>38100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trasa kanalizace v komunikaci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34</xdr:row>
          <xdr:rowOff>9525</xdr:rowOff>
        </xdr:from>
        <xdr:to>
          <xdr:col>47</xdr:col>
          <xdr:colOff>390525</xdr:colOff>
          <xdr:row>35</xdr:row>
          <xdr:rowOff>38100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voda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34</xdr:row>
          <xdr:rowOff>0</xdr:rowOff>
        </xdr:from>
        <xdr:to>
          <xdr:col>50</xdr:col>
          <xdr:colOff>409575</xdr:colOff>
          <xdr:row>35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voda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34</xdr:row>
          <xdr:rowOff>0</xdr:rowOff>
        </xdr:from>
        <xdr:to>
          <xdr:col>53</xdr:col>
          <xdr:colOff>495300</xdr:colOff>
          <xdr:row>35</xdr:row>
          <xdr:rowOff>28575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voda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34</xdr:row>
          <xdr:rowOff>0</xdr:rowOff>
        </xdr:from>
        <xdr:to>
          <xdr:col>56</xdr:col>
          <xdr:colOff>381000</xdr:colOff>
          <xdr:row>35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voda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34</xdr:row>
          <xdr:rowOff>9525</xdr:rowOff>
        </xdr:from>
        <xdr:to>
          <xdr:col>59</xdr:col>
          <xdr:colOff>381000</xdr:colOff>
          <xdr:row>35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voda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36</xdr:row>
          <xdr:rowOff>9525</xdr:rowOff>
        </xdr:from>
        <xdr:to>
          <xdr:col>47</xdr:col>
          <xdr:colOff>381000</xdr:colOff>
          <xdr:row>37</xdr:row>
          <xdr:rowOff>38100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vedení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36</xdr:row>
          <xdr:rowOff>0</xdr:rowOff>
        </xdr:from>
        <xdr:to>
          <xdr:col>50</xdr:col>
          <xdr:colOff>400050</xdr:colOff>
          <xdr:row>37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vedení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36</xdr:row>
          <xdr:rowOff>9525</xdr:rowOff>
        </xdr:from>
        <xdr:to>
          <xdr:col>53</xdr:col>
          <xdr:colOff>381000</xdr:colOff>
          <xdr:row>37</xdr:row>
          <xdr:rowOff>38100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vedení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714375</xdr:colOff>
          <xdr:row>36</xdr:row>
          <xdr:rowOff>9525</xdr:rowOff>
        </xdr:from>
        <xdr:to>
          <xdr:col>56</xdr:col>
          <xdr:colOff>361950</xdr:colOff>
          <xdr:row>37</xdr:row>
          <xdr:rowOff>38100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vedení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36</xdr:row>
          <xdr:rowOff>9525</xdr:rowOff>
        </xdr:from>
        <xdr:to>
          <xdr:col>59</xdr:col>
          <xdr:colOff>495300</xdr:colOff>
          <xdr:row>37</xdr:row>
          <xdr:rowOff>38100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vedení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361950</xdr:colOff>
          <xdr:row>79</xdr:row>
          <xdr:rowOff>0</xdr:rowOff>
        </xdr:from>
        <xdr:to>
          <xdr:col>58</xdr:col>
          <xdr:colOff>714375</xdr:colOff>
          <xdr:row>80</xdr:row>
          <xdr:rowOff>28575</xdr:rowOff>
        </xdr:to>
        <xdr:sp macro="" textlink="">
          <xdr:nvSpPr>
            <xdr:cNvPr id="2084" name="Scroll Bar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371475</xdr:colOff>
          <xdr:row>90</xdr:row>
          <xdr:rowOff>0</xdr:rowOff>
        </xdr:from>
        <xdr:to>
          <xdr:col>59</xdr:col>
          <xdr:colOff>9525</xdr:colOff>
          <xdr:row>91</xdr:row>
          <xdr:rowOff>28575</xdr:rowOff>
        </xdr:to>
        <xdr:sp macro="" textlink="">
          <xdr:nvSpPr>
            <xdr:cNvPr id="2085" name="Scroll Bar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46</xdr:col>
      <xdr:colOff>257175</xdr:colOff>
      <xdr:row>90</xdr:row>
      <xdr:rowOff>0</xdr:rowOff>
    </xdr:from>
    <xdr:to>
      <xdr:col>46</xdr:col>
      <xdr:colOff>647700</xdr:colOff>
      <xdr:row>94</xdr:row>
      <xdr:rowOff>133350</xdr:rowOff>
    </xdr:to>
    <xdr:sp macro="" textlink="">
      <xdr:nvSpPr>
        <xdr:cNvPr id="39" name="Šipka ohnutá nahoru 38"/>
        <xdr:cNvSpPr/>
      </xdr:nvSpPr>
      <xdr:spPr>
        <a:xfrm>
          <a:off x="31480125" y="15287625"/>
          <a:ext cx="390525" cy="895350"/>
        </a:xfrm>
        <a:prstGeom prst="bentUpArrow">
          <a:avLst/>
        </a:prstGeom>
        <a:scene3d>
          <a:camera prst="orthographicFront">
            <a:rot lat="0" lon="10800000" rev="0"/>
          </a:camera>
          <a:lightRig rig="threePt" dir="t"/>
        </a:scene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714375</xdr:colOff>
          <xdr:row>62</xdr:row>
          <xdr:rowOff>180975</xdr:rowOff>
        </xdr:from>
        <xdr:to>
          <xdr:col>59</xdr:col>
          <xdr:colOff>133350</xdr:colOff>
          <xdr:row>64</xdr:row>
          <xdr:rowOff>0</xdr:rowOff>
        </xdr:to>
        <xdr:sp macro="" textlink="">
          <xdr:nvSpPr>
            <xdr:cNvPr id="2087" name="Scroll Bar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371475</xdr:colOff>
          <xdr:row>75</xdr:row>
          <xdr:rowOff>0</xdr:rowOff>
        </xdr:from>
        <xdr:to>
          <xdr:col>59</xdr:col>
          <xdr:colOff>0</xdr:colOff>
          <xdr:row>76</xdr:row>
          <xdr:rowOff>0</xdr:rowOff>
        </xdr:to>
        <xdr:sp macro="" textlink="">
          <xdr:nvSpPr>
            <xdr:cNvPr id="2092" name="Scroll Bar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63</xdr:row>
          <xdr:rowOff>0</xdr:rowOff>
        </xdr:from>
        <xdr:to>
          <xdr:col>51</xdr:col>
          <xdr:colOff>161925</xdr:colOff>
          <xdr:row>64</xdr:row>
          <xdr:rowOff>28575</xdr:rowOff>
        </xdr:to>
        <xdr:sp macro="" textlink="">
          <xdr:nvSpPr>
            <xdr:cNvPr id="2093" name="Drop Down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0</xdr:colOff>
          <xdr:row>63</xdr:row>
          <xdr:rowOff>0</xdr:rowOff>
        </xdr:from>
        <xdr:to>
          <xdr:col>54</xdr:col>
          <xdr:colOff>161925</xdr:colOff>
          <xdr:row>64</xdr:row>
          <xdr:rowOff>28575</xdr:rowOff>
        </xdr:to>
        <xdr:sp macro="" textlink="">
          <xdr:nvSpPr>
            <xdr:cNvPr id="2094" name="Drop Down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0</xdr:colOff>
          <xdr:row>63</xdr:row>
          <xdr:rowOff>0</xdr:rowOff>
        </xdr:from>
        <xdr:to>
          <xdr:col>57</xdr:col>
          <xdr:colOff>161925</xdr:colOff>
          <xdr:row>64</xdr:row>
          <xdr:rowOff>28575</xdr:rowOff>
        </xdr:to>
        <xdr:sp macro="" textlink="">
          <xdr:nvSpPr>
            <xdr:cNvPr id="2095" name="Drop Down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0</xdr:colOff>
          <xdr:row>28</xdr:row>
          <xdr:rowOff>0</xdr:rowOff>
        </xdr:from>
        <xdr:to>
          <xdr:col>62</xdr:col>
          <xdr:colOff>657225</xdr:colOff>
          <xdr:row>29</xdr:row>
          <xdr:rowOff>28575</xdr:rowOff>
        </xdr:to>
        <xdr:sp macro="" textlink="">
          <xdr:nvSpPr>
            <xdr:cNvPr id="2096" name="Drop Down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0</xdr:colOff>
          <xdr:row>26</xdr:row>
          <xdr:rowOff>0</xdr:rowOff>
        </xdr:from>
        <xdr:to>
          <xdr:col>62</xdr:col>
          <xdr:colOff>657225</xdr:colOff>
          <xdr:row>27</xdr:row>
          <xdr:rowOff>28575</xdr:rowOff>
        </xdr:to>
        <xdr:sp macro="" textlink="">
          <xdr:nvSpPr>
            <xdr:cNvPr id="2097" name="Drop Down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0</xdr:colOff>
          <xdr:row>30</xdr:row>
          <xdr:rowOff>9525</xdr:rowOff>
        </xdr:from>
        <xdr:to>
          <xdr:col>62</xdr:col>
          <xdr:colOff>657225</xdr:colOff>
          <xdr:row>31</xdr:row>
          <xdr:rowOff>38100</xdr:rowOff>
        </xdr:to>
        <xdr:sp macro="" textlink="">
          <xdr:nvSpPr>
            <xdr:cNvPr id="2098" name="Drop Down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32</xdr:row>
          <xdr:rowOff>9525</xdr:rowOff>
        </xdr:from>
        <xdr:to>
          <xdr:col>62</xdr:col>
          <xdr:colOff>638175</xdr:colOff>
          <xdr:row>33</xdr:row>
          <xdr:rowOff>38100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trasa kanalizace v komunikaci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34</xdr:row>
          <xdr:rowOff>9525</xdr:rowOff>
        </xdr:from>
        <xdr:to>
          <xdr:col>62</xdr:col>
          <xdr:colOff>381000</xdr:colOff>
          <xdr:row>35</xdr:row>
          <xdr:rowOff>38100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voda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36</xdr:row>
          <xdr:rowOff>9525</xdr:rowOff>
        </xdr:from>
        <xdr:to>
          <xdr:col>62</xdr:col>
          <xdr:colOff>495300</xdr:colOff>
          <xdr:row>37</xdr:row>
          <xdr:rowOff>38100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podzemní vedení</a:t>
              </a:r>
            </a:p>
          </xdr:txBody>
        </xdr:sp>
        <xdr:clientData fLocksWithSheet="0"/>
      </xdr:twoCellAnchor>
    </mc:Choice>
    <mc:Fallback/>
  </mc:AlternateContent>
  <xdr:twoCellAnchor>
    <xdr:from>
      <xdr:col>57</xdr:col>
      <xdr:colOff>381000</xdr:colOff>
      <xdr:row>67</xdr:row>
      <xdr:rowOff>95250</xdr:rowOff>
    </xdr:from>
    <xdr:to>
      <xdr:col>63</xdr:col>
      <xdr:colOff>414338</xdr:colOff>
      <xdr:row>74</xdr:row>
      <xdr:rowOff>116681</xdr:rowOff>
    </xdr:to>
    <xdr:graphicFrame macro="">
      <xdr:nvGraphicFramePr>
        <xdr:cNvPr id="47" name="Graf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56</xdr:col>
      <xdr:colOff>704850</xdr:colOff>
      <xdr:row>91</xdr:row>
      <xdr:rowOff>66675</xdr:rowOff>
    </xdr:from>
    <xdr:to>
      <xdr:col>64</xdr:col>
      <xdr:colOff>373858</xdr:colOff>
      <xdr:row>105</xdr:row>
      <xdr:rowOff>0</xdr:rowOff>
    </xdr:to>
    <xdr:graphicFrame macro="">
      <xdr:nvGraphicFramePr>
        <xdr:cNvPr id="48" name="Graf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95250</xdr:colOff>
      <xdr:row>54</xdr:row>
      <xdr:rowOff>63500</xdr:rowOff>
    </xdr:from>
    <xdr:to>
      <xdr:col>31</xdr:col>
      <xdr:colOff>486834</xdr:colOff>
      <xdr:row>83</xdr:row>
      <xdr:rowOff>127000</xdr:rowOff>
    </xdr:to>
    <xdr:cxnSp macro="">
      <xdr:nvCxnSpPr>
        <xdr:cNvPr id="3" name="Přímá spojnice se šipkou 2"/>
        <xdr:cNvCxnSpPr/>
      </xdr:nvCxnSpPr>
      <xdr:spPr>
        <a:xfrm flipH="1">
          <a:off x="19600333" y="10668000"/>
          <a:ext cx="2804584" cy="57150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54428</xdr:colOff>
      <xdr:row>77</xdr:row>
      <xdr:rowOff>68034</xdr:rowOff>
    </xdr:from>
    <xdr:to>
      <xdr:col>34</xdr:col>
      <xdr:colOff>486228</xdr:colOff>
      <xdr:row>77</xdr:row>
      <xdr:rowOff>77559</xdr:rowOff>
    </xdr:to>
    <xdr:cxnSp macro="">
      <xdr:nvCxnSpPr>
        <xdr:cNvPr id="52" name="Přímá spojnice se šipkou 51"/>
        <xdr:cNvCxnSpPr/>
      </xdr:nvCxnSpPr>
      <xdr:spPr>
        <a:xfrm flipH="1" flipV="1">
          <a:off x="23009678" y="15171963"/>
          <a:ext cx="17653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81643</xdr:colOff>
      <xdr:row>79</xdr:row>
      <xdr:rowOff>95250</xdr:rowOff>
    </xdr:from>
    <xdr:to>
      <xdr:col>34</xdr:col>
      <xdr:colOff>513443</xdr:colOff>
      <xdr:row>79</xdr:row>
      <xdr:rowOff>104775</xdr:rowOff>
    </xdr:to>
    <xdr:cxnSp macro="">
      <xdr:nvCxnSpPr>
        <xdr:cNvPr id="53" name="Přímá spojnice se šipkou 52"/>
        <xdr:cNvCxnSpPr/>
      </xdr:nvCxnSpPr>
      <xdr:spPr>
        <a:xfrm flipH="1" flipV="1">
          <a:off x="23036893" y="15580179"/>
          <a:ext cx="17653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95250</xdr:colOff>
      <xdr:row>81</xdr:row>
      <xdr:rowOff>95250</xdr:rowOff>
    </xdr:from>
    <xdr:to>
      <xdr:col>34</xdr:col>
      <xdr:colOff>527050</xdr:colOff>
      <xdr:row>81</xdr:row>
      <xdr:rowOff>104775</xdr:rowOff>
    </xdr:to>
    <xdr:cxnSp macro="">
      <xdr:nvCxnSpPr>
        <xdr:cNvPr id="54" name="Přímá spojnice se šipkou 53"/>
        <xdr:cNvCxnSpPr/>
      </xdr:nvCxnSpPr>
      <xdr:spPr>
        <a:xfrm flipH="1" flipV="1">
          <a:off x="23050500" y="15961179"/>
          <a:ext cx="17653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41" Type="http://schemas.openxmlformats.org/officeDocument/2006/relationships/ctrlProp" Target="../ctrlProps/ctrlProp39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793"/>
  </sheetPr>
  <dimension ref="A1:BR362"/>
  <sheetViews>
    <sheetView showGridLines="0" tabSelected="1" topLeftCell="AT1" zoomScaleNormal="100" workbookViewId="0">
      <selection activeCell="AV18" sqref="AV18"/>
    </sheetView>
  </sheetViews>
  <sheetFormatPr defaultRowHeight="15" x14ac:dyDescent="0.25"/>
  <cols>
    <col min="1" max="1" width="9.140625" style="1" hidden="1" customWidth="1"/>
    <col min="2" max="2" width="10.7109375" style="1" hidden="1" customWidth="1"/>
    <col min="3" max="3" width="11" style="1" hidden="1" customWidth="1"/>
    <col min="4" max="5" width="15.7109375" style="1" hidden="1" customWidth="1"/>
    <col min="6" max="8" width="9.140625" style="1" hidden="1" customWidth="1"/>
    <col min="9" max="9" width="10.7109375" style="1" hidden="1" customWidth="1"/>
    <col min="10" max="21" width="9.140625" style="1" hidden="1" customWidth="1"/>
    <col min="22" max="22" width="13.85546875" style="1" hidden="1" customWidth="1"/>
    <col min="23" max="23" width="9.140625" style="1" hidden="1" customWidth="1"/>
    <col min="24" max="24" width="13" style="1" hidden="1" customWidth="1"/>
    <col min="25" max="25" width="9.140625" style="1" hidden="1" customWidth="1"/>
    <col min="26" max="26" width="14.140625" style="1" hidden="1" customWidth="1"/>
    <col min="27" max="27" width="12.7109375" style="1" hidden="1" customWidth="1"/>
    <col min="28" max="28" width="9.140625" style="1" hidden="1" customWidth="1"/>
    <col min="29" max="29" width="11.7109375" style="1" hidden="1" customWidth="1"/>
    <col min="30" max="30" width="13.7109375" style="1" hidden="1" customWidth="1"/>
    <col min="31" max="31" width="10.7109375" style="1" hidden="1" customWidth="1"/>
    <col min="32" max="32" width="15.85546875" style="1" hidden="1" customWidth="1"/>
    <col min="33" max="33" width="9.140625" style="1" hidden="1" customWidth="1"/>
    <col min="34" max="34" width="12.7109375" style="1" hidden="1" customWidth="1"/>
    <col min="35" max="35" width="9.140625" style="1" hidden="1" customWidth="1"/>
    <col min="36" max="36" width="12.7109375" style="1" hidden="1" customWidth="1"/>
    <col min="37" max="37" width="9.140625" style="1" hidden="1" customWidth="1"/>
    <col min="38" max="38" width="10.7109375" style="1" hidden="1" customWidth="1"/>
    <col min="39" max="39" width="9.140625" style="1" hidden="1" customWidth="1"/>
    <col min="40" max="40" width="14.7109375" style="1" hidden="1" customWidth="1"/>
    <col min="41" max="45" width="9.140625" style="1" hidden="1" customWidth="1"/>
    <col min="46" max="46" width="13.42578125" style="1" customWidth="1"/>
    <col min="47" max="64" width="10.85546875" style="1" customWidth="1"/>
    <col min="65" max="16384" width="9.140625" style="1"/>
  </cols>
  <sheetData>
    <row r="1" spans="1:70" ht="16.5" thickTop="1" thickBot="1" x14ac:dyDescent="0.3">
      <c r="A1" s="182" t="s">
        <v>181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121" t="s">
        <v>207</v>
      </c>
      <c r="AU1" s="175" t="s">
        <v>107</v>
      </c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84"/>
      <c r="BN1" s="20"/>
      <c r="BO1" s="20"/>
      <c r="BP1" s="20"/>
      <c r="BQ1" s="20"/>
      <c r="BR1" s="20"/>
    </row>
    <row r="2" spans="1:70" ht="15.75" customHeight="1" thickBot="1" x14ac:dyDescent="0.3">
      <c r="A2" s="26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27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85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86"/>
      <c r="BN2" s="20"/>
      <c r="BO2" s="20"/>
      <c r="BP2" s="20"/>
      <c r="BQ2" s="20"/>
      <c r="BR2" s="20"/>
    </row>
    <row r="3" spans="1:70" ht="15.75" customHeight="1" x14ac:dyDescent="0.3">
      <c r="A3" s="194" t="s">
        <v>191</v>
      </c>
      <c r="B3" s="195"/>
      <c r="C3" s="178" t="s">
        <v>0</v>
      </c>
      <c r="D3" s="158"/>
      <c r="E3" s="158"/>
      <c r="F3" s="158"/>
      <c r="G3" s="158" t="s">
        <v>1</v>
      </c>
      <c r="H3" s="158"/>
      <c r="I3" s="158"/>
      <c r="J3" s="158"/>
      <c r="K3" s="158" t="s">
        <v>2</v>
      </c>
      <c r="L3" s="158"/>
      <c r="M3" s="158"/>
      <c r="N3" s="158"/>
      <c r="O3" s="158" t="s">
        <v>3</v>
      </c>
      <c r="P3" s="158"/>
      <c r="Q3" s="158"/>
      <c r="R3" s="158"/>
      <c r="S3" s="158" t="s">
        <v>4</v>
      </c>
      <c r="T3" s="158"/>
      <c r="U3" s="158"/>
      <c r="V3" s="15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85"/>
      <c r="AU3" s="87" t="s">
        <v>33</v>
      </c>
      <c r="AV3" s="88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6"/>
      <c r="BN3" s="20"/>
      <c r="BO3" s="20"/>
      <c r="BP3" s="20"/>
      <c r="BQ3" s="20"/>
      <c r="BR3" s="20"/>
    </row>
    <row r="4" spans="1:70" ht="15" customHeight="1" thickBot="1" x14ac:dyDescent="0.35">
      <c r="A4" s="196"/>
      <c r="B4" s="197"/>
      <c r="C4" s="31">
        <v>1.5</v>
      </c>
      <c r="D4" s="6">
        <v>2</v>
      </c>
      <c r="E4" s="6">
        <v>2.5</v>
      </c>
      <c r="F4" s="6">
        <v>3</v>
      </c>
      <c r="G4" s="6">
        <v>1.5</v>
      </c>
      <c r="H4" s="6">
        <v>2</v>
      </c>
      <c r="I4" s="6">
        <v>2.5</v>
      </c>
      <c r="J4" s="6">
        <v>3</v>
      </c>
      <c r="K4" s="6">
        <v>1.5</v>
      </c>
      <c r="L4" s="6">
        <v>2</v>
      </c>
      <c r="M4" s="6">
        <v>2.5</v>
      </c>
      <c r="N4" s="6">
        <v>3</v>
      </c>
      <c r="O4" s="6">
        <v>1.5</v>
      </c>
      <c r="P4" s="6">
        <v>2</v>
      </c>
      <c r="Q4" s="6">
        <v>2.5</v>
      </c>
      <c r="R4" s="6">
        <v>3</v>
      </c>
      <c r="S4" s="6">
        <v>1.5</v>
      </c>
      <c r="T4" s="6">
        <v>2</v>
      </c>
      <c r="U4" s="6">
        <v>2.5</v>
      </c>
      <c r="V4" s="37">
        <v>3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85"/>
      <c r="AU4" s="90"/>
      <c r="AV4" s="87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7"/>
      <c r="BK4" s="87"/>
      <c r="BL4" s="87"/>
      <c r="BM4" s="86"/>
      <c r="BN4" s="20"/>
      <c r="BO4" s="20"/>
      <c r="BP4" s="20"/>
      <c r="BQ4" s="20"/>
      <c r="BR4" s="20"/>
    </row>
    <row r="5" spans="1:70" x14ac:dyDescent="0.25">
      <c r="A5" s="67" t="s">
        <v>12</v>
      </c>
      <c r="B5" s="51" t="s">
        <v>6</v>
      </c>
      <c r="C5" s="6">
        <v>1953.4702463683625</v>
      </c>
      <c r="D5" s="6">
        <v>2219.4526601165762</v>
      </c>
      <c r="E5" s="6">
        <v>3103.0127486198344</v>
      </c>
      <c r="F5" s="6">
        <v>3623.4442885508292</v>
      </c>
      <c r="G5" s="6">
        <v>2075.1602092454741</v>
      </c>
      <c r="H5" s="6">
        <v>2381.4387870638616</v>
      </c>
      <c r="I5" s="6">
        <v>3305.2950396372939</v>
      </c>
      <c r="J5" s="6">
        <v>3866.022743638463</v>
      </c>
      <c r="K5" s="6">
        <v>3629.6529968375467</v>
      </c>
      <c r="L5" s="6">
        <v>4479.5513173440631</v>
      </c>
      <c r="M5" s="6">
        <v>5947.0273126056236</v>
      </c>
      <c r="N5" s="6">
        <v>7103.7998434122865</v>
      </c>
      <c r="O5" s="6">
        <v>3820.4030154857523</v>
      </c>
      <c r="P5" s="6">
        <v>4738.4263426523412</v>
      </c>
      <c r="Q5" s="6">
        <v>6274.0273445739758</v>
      </c>
      <c r="R5" s="6">
        <v>7498.924882040712</v>
      </c>
      <c r="S5" s="6">
        <v>4851.4505019044846</v>
      </c>
      <c r="T5" s="6">
        <v>6137.7050742206211</v>
      </c>
      <c r="U5" s="6">
        <v>8041.5373212918021</v>
      </c>
      <c r="V5" s="37">
        <v>9634.6661039080882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85"/>
      <c r="AU5" s="87" t="s">
        <v>34</v>
      </c>
      <c r="AV5" s="87" t="s">
        <v>106</v>
      </c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6"/>
      <c r="BN5" s="20"/>
      <c r="BO5" s="20"/>
      <c r="BP5" s="20"/>
      <c r="BQ5" s="20"/>
      <c r="BR5" s="20"/>
    </row>
    <row r="6" spans="1:70" x14ac:dyDescent="0.25">
      <c r="A6" s="67" t="s">
        <v>13</v>
      </c>
      <c r="B6" s="16" t="s">
        <v>7</v>
      </c>
      <c r="C6" s="6">
        <v>2283.0820129874696</v>
      </c>
      <c r="D6" s="6">
        <v>2566.1891863573919</v>
      </c>
      <c r="E6" s="6">
        <v>3466.8740314367706</v>
      </c>
      <c r="F6" s="6">
        <v>4017.5236870670637</v>
      </c>
      <c r="G6" s="6">
        <v>2416.0549018042302</v>
      </c>
      <c r="H6" s="6">
        <v>2743.487855651344</v>
      </c>
      <c r="I6" s="6">
        <v>3688.4984812079142</v>
      </c>
      <c r="J6" s="6">
        <v>4283.4739173153985</v>
      </c>
      <c r="K6" s="6">
        <v>4136.6365477314466</v>
      </c>
      <c r="L6" s="6">
        <v>5062.0512154899125</v>
      </c>
      <c r="M6" s="6">
        <v>6605.0435580034246</v>
      </c>
      <c r="N6" s="6">
        <v>7855.6683065748603</v>
      </c>
      <c r="O6" s="6">
        <v>4346.4615682444728</v>
      </c>
      <c r="P6" s="6">
        <v>5346.8137433290203</v>
      </c>
      <c r="Q6" s="6">
        <v>6964.7435931686123</v>
      </c>
      <c r="R6" s="6">
        <v>8290.3058490661297</v>
      </c>
      <c r="S6" s="6">
        <v>5480.6138033050784</v>
      </c>
      <c r="T6" s="6">
        <v>6886.0203480541277</v>
      </c>
      <c r="U6" s="6">
        <v>8909.0045675582223</v>
      </c>
      <c r="V6" s="37">
        <v>10639.621193120242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85"/>
      <c r="AU6" s="87" t="s">
        <v>36</v>
      </c>
      <c r="AV6" s="87" t="s">
        <v>35</v>
      </c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6"/>
      <c r="BN6" s="20"/>
      <c r="BO6" s="20"/>
      <c r="BP6" s="20"/>
      <c r="BQ6" s="20"/>
      <c r="BR6" s="20"/>
    </row>
    <row r="7" spans="1:70" x14ac:dyDescent="0.25">
      <c r="A7" s="67" t="s">
        <v>119</v>
      </c>
      <c r="B7" s="16" t="s">
        <v>8</v>
      </c>
      <c r="C7" s="6">
        <v>2601.885273381446</v>
      </c>
      <c r="D7" s="6">
        <v>2884.9924437057794</v>
      </c>
      <c r="E7" s="17">
        <v>3785.6772887851585</v>
      </c>
      <c r="F7" s="18">
        <v>4336.3269444154503</v>
      </c>
      <c r="G7" s="18">
        <v>2734.8581621982066</v>
      </c>
      <c r="H7" s="18">
        <v>3062.2911129997315</v>
      </c>
      <c r="I7" s="18">
        <v>4007.3017385563021</v>
      </c>
      <c r="J7" s="18">
        <v>4602.2771746637845</v>
      </c>
      <c r="K7" s="18">
        <v>4461.0065531730716</v>
      </c>
      <c r="L7" s="18">
        <v>5386.4212209315392</v>
      </c>
      <c r="M7" s="18">
        <v>6929.4135634450513</v>
      </c>
      <c r="N7" s="18">
        <v>8180.038312016487</v>
      </c>
      <c r="O7" s="18">
        <v>4670.8315736860986</v>
      </c>
      <c r="P7" s="18">
        <v>5671.1837487706471</v>
      </c>
      <c r="Q7" s="18">
        <v>7289.113598610239</v>
      </c>
      <c r="R7" s="18">
        <v>8614.6758545077555</v>
      </c>
      <c r="S7" s="18">
        <v>5804.9838087467051</v>
      </c>
      <c r="T7" s="18">
        <v>7210.3903534957544</v>
      </c>
      <c r="U7" s="6">
        <v>9233.3745729998482</v>
      </c>
      <c r="V7" s="37">
        <v>10963.991198561869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85"/>
      <c r="AU7" s="87" t="s">
        <v>37</v>
      </c>
      <c r="AV7" s="87" t="s">
        <v>40</v>
      </c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6"/>
      <c r="BN7" s="20"/>
      <c r="BO7" s="20"/>
      <c r="BP7" s="20"/>
      <c r="BQ7" s="20"/>
      <c r="BR7" s="20"/>
    </row>
    <row r="8" spans="1:70" x14ac:dyDescent="0.25">
      <c r="A8" s="67" t="s">
        <v>120</v>
      </c>
      <c r="B8" s="16" t="s">
        <v>9</v>
      </c>
      <c r="C8" s="6">
        <v>3080.1734994407698</v>
      </c>
      <c r="D8" s="6">
        <v>3380.405426341224</v>
      </c>
      <c r="E8" s="18">
        <v>4298.2150279967236</v>
      </c>
      <c r="F8" s="4">
        <v>4879.0827993263129</v>
      </c>
      <c r="G8" s="4">
        <v>3224.4293141971789</v>
      </c>
      <c r="H8" s="4">
        <v>3573.0166379818425</v>
      </c>
      <c r="I8" s="4">
        <v>4539.18163652155</v>
      </c>
      <c r="J8" s="4">
        <v>5168.4048047353499</v>
      </c>
      <c r="K8" s="4">
        <v>5117.5805041784015</v>
      </c>
      <c r="L8" s="4">
        <v>6118.511519188819</v>
      </c>
      <c r="M8" s="4">
        <v>7737.02020895428</v>
      </c>
      <c r="N8" s="4">
        <v>9081.4971725833002</v>
      </c>
      <c r="O8" s="4">
        <v>5346.4805265562482</v>
      </c>
      <c r="P8" s="4">
        <v>6429.161549558753</v>
      </c>
      <c r="Q8" s="4">
        <v>8129.4202473163041</v>
      </c>
      <c r="R8" s="4">
        <v>9555.6472189374126</v>
      </c>
      <c r="S8" s="4">
        <v>6583.7375102587266</v>
      </c>
      <c r="T8" s="4">
        <v>8108.2960274406878</v>
      </c>
      <c r="U8" s="6">
        <v>10250.432219377695</v>
      </c>
      <c r="V8" s="37">
        <v>12118.536685178262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85"/>
      <c r="AU8" s="87" t="s">
        <v>38</v>
      </c>
      <c r="AV8" s="87" t="s">
        <v>108</v>
      </c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6"/>
      <c r="BN8" s="20"/>
      <c r="BO8" s="20"/>
      <c r="BP8" s="20"/>
      <c r="BQ8" s="20"/>
      <c r="BR8" s="20"/>
    </row>
    <row r="9" spans="1:70" x14ac:dyDescent="0.25">
      <c r="A9" s="67" t="s">
        <v>14</v>
      </c>
      <c r="B9" s="16" t="s">
        <v>10</v>
      </c>
      <c r="C9" s="6">
        <v>4585.1037240427077</v>
      </c>
      <c r="D9" s="6">
        <v>4885.3356509431633</v>
      </c>
      <c r="E9" s="4">
        <v>5803.1452525986615</v>
      </c>
      <c r="F9" s="5">
        <v>6384.0130239282526</v>
      </c>
      <c r="G9" s="5">
        <v>4729.3595387991172</v>
      </c>
      <c r="H9" s="5">
        <v>5077.9468625837817</v>
      </c>
      <c r="I9" s="5">
        <v>6044.1118611234888</v>
      </c>
      <c r="J9" s="5">
        <v>6673.3350293372887</v>
      </c>
      <c r="K9" s="5">
        <v>6631.400908571035</v>
      </c>
      <c r="L9" s="5">
        <v>7632.3319235814533</v>
      </c>
      <c r="M9" s="5">
        <v>9250.8406133469161</v>
      </c>
      <c r="N9" s="5">
        <v>10595.317576975935</v>
      </c>
      <c r="O9" s="5">
        <v>6860.3009309488816</v>
      </c>
      <c r="P9" s="5">
        <v>7942.9819539513874</v>
      </c>
      <c r="Q9" s="5">
        <v>9643.2406517089385</v>
      </c>
      <c r="R9" s="5">
        <v>11069.467623330045</v>
      </c>
      <c r="S9" s="5">
        <v>8097.5579146513601</v>
      </c>
      <c r="T9" s="5">
        <v>9622.1164318333231</v>
      </c>
      <c r="U9" s="6">
        <v>11764.25262377033</v>
      </c>
      <c r="V9" s="37">
        <v>13632.357089570896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85"/>
      <c r="AU9" s="87" t="s">
        <v>39</v>
      </c>
      <c r="AV9" s="87" t="s">
        <v>109</v>
      </c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6"/>
      <c r="BN9" s="20"/>
      <c r="BO9" s="20"/>
      <c r="BP9" s="20"/>
      <c r="BQ9" s="20"/>
      <c r="BR9" s="20"/>
    </row>
    <row r="10" spans="1:70" x14ac:dyDescent="0.25">
      <c r="A10" s="67" t="s">
        <v>15</v>
      </c>
      <c r="B10" s="16" t="s">
        <v>11</v>
      </c>
      <c r="C10" s="6">
        <v>6033.1240468352398</v>
      </c>
      <c r="D10" s="6">
        <v>6350.480730311815</v>
      </c>
      <c r="E10" s="4">
        <v>7285.4150885434346</v>
      </c>
      <c r="F10" s="5">
        <v>7896.5009755723222</v>
      </c>
      <c r="G10" s="5">
        <v>6188.6627875312979</v>
      </c>
      <c r="H10" s="5">
        <v>6558.4044842990988</v>
      </c>
      <c r="I10" s="5">
        <v>7545.7238558219451</v>
      </c>
      <c r="J10" s="5">
        <v>8209.1947561420602</v>
      </c>
      <c r="K10" s="5">
        <v>8261.9443317238274</v>
      </c>
      <c r="L10" s="5">
        <v>9338.3916939861974</v>
      </c>
      <c r="M10" s="5">
        <v>11032.41673100361</v>
      </c>
      <c r="N10" s="5">
        <v>12470.745909690215</v>
      </c>
      <c r="O10" s="5">
        <v>8509.9193559664945</v>
      </c>
      <c r="P10" s="5">
        <v>9674.9292268869613</v>
      </c>
      <c r="Q10" s="5">
        <v>11457.516772562469</v>
      </c>
      <c r="R10" s="5">
        <v>12984.408459907167</v>
      </c>
      <c r="S10" s="5">
        <v>9850.2810883108486</v>
      </c>
      <c r="T10" s="5">
        <v>11493.991577925724</v>
      </c>
      <c r="U10" s="6">
        <v>13755.279742295641</v>
      </c>
      <c r="V10" s="37">
        <v>15760.872048334755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85"/>
      <c r="AU10" s="87" t="s">
        <v>42</v>
      </c>
      <c r="AV10" s="87" t="s">
        <v>41</v>
      </c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6"/>
      <c r="BN10" s="20"/>
      <c r="BO10" s="20"/>
      <c r="BP10" s="20"/>
      <c r="BQ10" s="20"/>
      <c r="BR10" s="20"/>
    </row>
    <row r="11" spans="1:70" x14ac:dyDescent="0.25">
      <c r="A11" s="67" t="s">
        <v>121</v>
      </c>
      <c r="B11" s="16" t="s">
        <v>129</v>
      </c>
      <c r="C11" s="6">
        <v>6285.5188163157127</v>
      </c>
      <c r="D11" s="6">
        <v>6602.8754997922861</v>
      </c>
      <c r="E11" s="4">
        <v>7537.8098580239057</v>
      </c>
      <c r="F11" s="5">
        <v>8148.8957450527942</v>
      </c>
      <c r="G11" s="5">
        <v>6441.0575570117699</v>
      </c>
      <c r="H11" s="5">
        <v>6810.7992537795708</v>
      </c>
      <c r="I11" s="5">
        <v>7798.1186253024161</v>
      </c>
      <c r="J11" s="5">
        <v>8461.5895256225322</v>
      </c>
      <c r="K11" s="5">
        <v>8518.5764766185566</v>
      </c>
      <c r="L11" s="5">
        <v>9595.023838880923</v>
      </c>
      <c r="M11" s="5">
        <v>11289.048875898337</v>
      </c>
      <c r="N11" s="5">
        <v>12727.37805458494</v>
      </c>
      <c r="O11" s="5">
        <v>8766.5515008612238</v>
      </c>
      <c r="P11" s="5">
        <v>9931.5613717816868</v>
      </c>
      <c r="Q11" s="5">
        <v>11714.148917457194</v>
      </c>
      <c r="R11" s="5">
        <v>13241.040604801896</v>
      </c>
      <c r="S11" s="5">
        <v>10106.913233205576</v>
      </c>
      <c r="T11" s="5">
        <v>11750.62372282045</v>
      </c>
      <c r="U11" s="6">
        <v>14011.911887190372</v>
      </c>
      <c r="V11" s="37">
        <v>16017.504193229483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85"/>
      <c r="AU11" s="87" t="s">
        <v>43</v>
      </c>
      <c r="AV11" s="87" t="s">
        <v>110</v>
      </c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6"/>
      <c r="BN11" s="20"/>
      <c r="BO11" s="20"/>
      <c r="BP11" s="20"/>
      <c r="BQ11" s="20"/>
      <c r="BR11" s="20"/>
    </row>
    <row r="12" spans="1:70" x14ac:dyDescent="0.25">
      <c r="A12" s="67" t="s">
        <v>122</v>
      </c>
      <c r="B12" s="16" t="s">
        <v>130</v>
      </c>
      <c r="C12" s="6">
        <v>1891.9701873330851</v>
      </c>
      <c r="D12" s="6">
        <v>2157.9526010812988</v>
      </c>
      <c r="E12" s="4">
        <v>3041.5126895845565</v>
      </c>
      <c r="F12" s="5">
        <v>3561.9442295155518</v>
      </c>
      <c r="G12" s="5">
        <v>2013.6601502101967</v>
      </c>
      <c r="H12" s="5">
        <v>2319.9387280285841</v>
      </c>
      <c r="I12" s="5">
        <v>3243.794980602016</v>
      </c>
      <c r="J12" s="5">
        <v>3804.522684603186</v>
      </c>
      <c r="K12" s="5">
        <v>3568.1529378022692</v>
      </c>
      <c r="L12" s="5">
        <v>4418.0512583087848</v>
      </c>
      <c r="M12" s="5">
        <v>5885.5272535703461</v>
      </c>
      <c r="N12" s="5">
        <v>7042.2997882240688</v>
      </c>
      <c r="O12" s="5">
        <v>3758.9029564504749</v>
      </c>
      <c r="P12" s="5">
        <v>4676.9262836170637</v>
      </c>
      <c r="Q12" s="5">
        <v>6212.5272855386984</v>
      </c>
      <c r="R12" s="5">
        <v>7437.4248268524943</v>
      </c>
      <c r="S12" s="5">
        <v>4789.9504428692071</v>
      </c>
      <c r="T12" s="5">
        <v>6076.2050151853427</v>
      </c>
      <c r="U12" s="6">
        <v>7980.0372622565255</v>
      </c>
      <c r="V12" s="37">
        <v>9573.1660487198697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85"/>
      <c r="AU12" s="87" t="s">
        <v>44</v>
      </c>
      <c r="AV12" s="87" t="s">
        <v>159</v>
      </c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6"/>
      <c r="BN12" s="20"/>
      <c r="BO12" s="20"/>
      <c r="BP12" s="20"/>
      <c r="BQ12" s="20"/>
      <c r="BR12" s="20"/>
    </row>
    <row r="13" spans="1:70" x14ac:dyDescent="0.25">
      <c r="A13" s="67" t="s">
        <v>16</v>
      </c>
      <c r="B13" s="16" t="s">
        <v>131</v>
      </c>
      <c r="C13" s="6">
        <v>2110.2328060566133</v>
      </c>
      <c r="D13" s="6">
        <v>2393.3399739587244</v>
      </c>
      <c r="E13" s="4">
        <v>3294.0248190381035</v>
      </c>
      <c r="F13" s="5">
        <v>3844.6744746683958</v>
      </c>
      <c r="G13" s="5">
        <v>2243.2056924511512</v>
      </c>
      <c r="H13" s="5">
        <v>2570.6386432526765</v>
      </c>
      <c r="I13" s="5">
        <v>3515.6492688092462</v>
      </c>
      <c r="J13" s="5">
        <v>4110.6247049167314</v>
      </c>
      <c r="K13" s="5">
        <v>3963.7873353327791</v>
      </c>
      <c r="L13" s="5">
        <v>4889.2020030912463</v>
      </c>
      <c r="M13" s="5">
        <v>6432.1943456047575</v>
      </c>
      <c r="N13" s="5">
        <v>7682.8190941761932</v>
      </c>
      <c r="O13" s="5">
        <v>4173.6123558458048</v>
      </c>
      <c r="P13" s="5">
        <v>5173.9645309303523</v>
      </c>
      <c r="Q13" s="5">
        <v>6791.8943807699452</v>
      </c>
      <c r="R13" s="5">
        <v>8117.4566366674617</v>
      </c>
      <c r="S13" s="5">
        <v>5307.7645909064104</v>
      </c>
      <c r="T13" s="5">
        <v>6713.1711356554597</v>
      </c>
      <c r="U13" s="6">
        <v>8736.1553551595553</v>
      </c>
      <c r="V13" s="37">
        <v>10466.771980721573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85"/>
      <c r="AU13" s="87" t="s">
        <v>45</v>
      </c>
      <c r="AV13" s="87" t="s">
        <v>146</v>
      </c>
      <c r="AW13" s="90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6"/>
      <c r="BN13" s="20"/>
      <c r="BO13" s="20"/>
      <c r="BP13" s="20"/>
      <c r="BQ13" s="20"/>
      <c r="BR13" s="20"/>
    </row>
    <row r="14" spans="1:70" x14ac:dyDescent="0.25">
      <c r="A14" s="67" t="s">
        <v>17</v>
      </c>
      <c r="B14" s="16" t="s">
        <v>132</v>
      </c>
      <c r="C14" s="6">
        <v>2314.1694400338451</v>
      </c>
      <c r="D14" s="6">
        <v>2597.2766103581789</v>
      </c>
      <c r="E14" s="4">
        <v>3497.9614554375576</v>
      </c>
      <c r="F14" s="5">
        <v>4048.6111110678503</v>
      </c>
      <c r="G14" s="5">
        <v>2447.1423288506057</v>
      </c>
      <c r="H14" s="5">
        <v>2774.5752796521306</v>
      </c>
      <c r="I14" s="5">
        <v>3719.5859052087012</v>
      </c>
      <c r="J14" s="5">
        <v>4314.5613413161846</v>
      </c>
      <c r="K14" s="5">
        <v>4173.2907198254716</v>
      </c>
      <c r="L14" s="5">
        <v>5098.7053875839383</v>
      </c>
      <c r="M14" s="5">
        <v>6641.6977300974504</v>
      </c>
      <c r="N14" s="5">
        <v>7892.322478668887</v>
      </c>
      <c r="O14" s="5">
        <v>4383.1157403384977</v>
      </c>
      <c r="P14" s="5">
        <v>5383.4679154230453</v>
      </c>
      <c r="Q14" s="5">
        <v>7001.3977652626381</v>
      </c>
      <c r="R14" s="5">
        <v>8326.9600211601555</v>
      </c>
      <c r="S14" s="5">
        <v>5517.2679753991051</v>
      </c>
      <c r="T14" s="5">
        <v>6922.6745201481535</v>
      </c>
      <c r="U14" s="6">
        <v>8945.6587396522464</v>
      </c>
      <c r="V14" s="37">
        <v>10676.275365214267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85"/>
      <c r="AU14" s="87" t="s">
        <v>46</v>
      </c>
      <c r="AV14" s="87" t="s">
        <v>145</v>
      </c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6"/>
      <c r="BN14" s="20"/>
      <c r="BO14" s="20"/>
      <c r="BP14" s="20"/>
      <c r="BQ14" s="20"/>
      <c r="BR14" s="20"/>
    </row>
    <row r="15" spans="1:70" x14ac:dyDescent="0.25">
      <c r="A15" s="67" t="s">
        <v>123</v>
      </c>
      <c r="B15" s="16" t="s">
        <v>133</v>
      </c>
      <c r="C15" s="6">
        <v>2878.874882136306</v>
      </c>
      <c r="D15" s="6">
        <v>3179.1068090367608</v>
      </c>
      <c r="E15" s="4">
        <v>4096.916410692259</v>
      </c>
      <c r="F15" s="5">
        <v>4677.7841820218491</v>
      </c>
      <c r="G15" s="5">
        <v>3023.1306968927156</v>
      </c>
      <c r="H15" s="5">
        <v>3371.7180206773787</v>
      </c>
      <c r="I15" s="5">
        <v>4337.8830192170863</v>
      </c>
      <c r="J15" s="5">
        <v>4967.1061874308853</v>
      </c>
      <c r="K15" s="5">
        <v>4916.2818868739369</v>
      </c>
      <c r="L15" s="5">
        <v>5917.2129018843552</v>
      </c>
      <c r="M15" s="5">
        <v>7535.721591649818</v>
      </c>
      <c r="N15" s="5">
        <v>8880.1985552788374</v>
      </c>
      <c r="O15" s="5">
        <v>5145.1819092517844</v>
      </c>
      <c r="P15" s="5">
        <v>6227.8629322542902</v>
      </c>
      <c r="Q15" s="5">
        <v>7928.1216300118404</v>
      </c>
      <c r="R15" s="5">
        <v>9354.3486016329498</v>
      </c>
      <c r="S15" s="5">
        <v>6382.4388929542629</v>
      </c>
      <c r="T15" s="5">
        <v>7906.9974101362259</v>
      </c>
      <c r="U15" s="6">
        <v>10049.133602073234</v>
      </c>
      <c r="V15" s="37">
        <v>11917.238067873797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85"/>
      <c r="AU15" s="87" t="s">
        <v>48</v>
      </c>
      <c r="AV15" s="87" t="s">
        <v>111</v>
      </c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6"/>
      <c r="BN15" s="20"/>
      <c r="BO15" s="20"/>
      <c r="BP15" s="20"/>
      <c r="BQ15" s="20"/>
      <c r="BR15" s="20"/>
    </row>
    <row r="16" spans="1:70" x14ac:dyDescent="0.25">
      <c r="A16" s="67" t="s">
        <v>124</v>
      </c>
      <c r="B16" s="16" t="s">
        <v>134</v>
      </c>
      <c r="C16" s="6">
        <v>3505.5958027370148</v>
      </c>
      <c r="D16" s="6">
        <v>3805.8277296374686</v>
      </c>
      <c r="E16" s="4">
        <v>4723.6373312929682</v>
      </c>
      <c r="F16" s="5">
        <v>5304.5051026225583</v>
      </c>
      <c r="G16" s="5">
        <v>3649.8516174934239</v>
      </c>
      <c r="H16" s="5">
        <v>3998.438941278087</v>
      </c>
      <c r="I16" s="5">
        <v>4964.6039398177954</v>
      </c>
      <c r="J16" s="5">
        <v>5593.8271080315944</v>
      </c>
      <c r="K16" s="5">
        <v>5551.8929872653407</v>
      </c>
      <c r="L16" s="5">
        <v>6552.8240022757582</v>
      </c>
      <c r="M16" s="5">
        <v>8171.332692041221</v>
      </c>
      <c r="N16" s="5">
        <v>9515.8096556702421</v>
      </c>
      <c r="O16" s="5">
        <v>5780.7930096431874</v>
      </c>
      <c r="P16" s="5">
        <v>6863.474032645694</v>
      </c>
      <c r="Q16" s="5">
        <v>8563.7327304032442</v>
      </c>
      <c r="R16" s="5">
        <v>9989.9597020243546</v>
      </c>
      <c r="S16" s="5">
        <v>7018.0499933456676</v>
      </c>
      <c r="T16" s="5">
        <v>8542.6085105276288</v>
      </c>
      <c r="U16" s="6">
        <v>10684.744702464637</v>
      </c>
      <c r="V16" s="37">
        <v>12552.849168265204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85"/>
      <c r="AU16" s="87" t="s">
        <v>60</v>
      </c>
      <c r="AV16" s="87" t="s">
        <v>112</v>
      </c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6"/>
      <c r="BN16" s="20"/>
      <c r="BO16" s="20"/>
      <c r="BP16" s="20"/>
      <c r="BQ16" s="20"/>
      <c r="BR16" s="20"/>
    </row>
    <row r="17" spans="1:70" x14ac:dyDescent="0.25">
      <c r="A17" s="67" t="s">
        <v>18</v>
      </c>
      <c r="B17" s="16" t="s">
        <v>135</v>
      </c>
      <c r="C17" s="6">
        <v>4545.7791614712796</v>
      </c>
      <c r="D17" s="6">
        <v>4863.1358449478539</v>
      </c>
      <c r="E17" s="4">
        <v>5798.0702031794726</v>
      </c>
      <c r="F17" s="5">
        <v>6409.1560902083611</v>
      </c>
      <c r="G17" s="5">
        <v>4701.3179021673368</v>
      </c>
      <c r="H17" s="5">
        <v>5071.0595989351377</v>
      </c>
      <c r="I17" s="5">
        <v>6058.3789704579831</v>
      </c>
      <c r="J17" s="5">
        <v>6721.8498707780991</v>
      </c>
      <c r="K17" s="5">
        <v>6774.5994463598663</v>
      </c>
      <c r="L17" s="5">
        <v>7851.0468086222345</v>
      </c>
      <c r="M17" s="5">
        <v>9545.071845639648</v>
      </c>
      <c r="N17" s="5">
        <v>10983.401024326251</v>
      </c>
      <c r="O17" s="5">
        <v>7022.5744706025334</v>
      </c>
      <c r="P17" s="5">
        <v>8187.5843415229974</v>
      </c>
      <c r="Q17" s="5">
        <v>9970.1718871985086</v>
      </c>
      <c r="R17" s="5">
        <v>11497.063574543205</v>
      </c>
      <c r="S17" s="5">
        <v>8362.9362029468848</v>
      </c>
      <c r="T17" s="5">
        <v>10006.646692561762</v>
      </c>
      <c r="U17" s="6">
        <v>12267.934856931681</v>
      </c>
      <c r="V17" s="37">
        <v>14273.527162970791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85"/>
      <c r="AU17" s="87" t="s">
        <v>158</v>
      </c>
      <c r="AV17" s="87" t="s">
        <v>203</v>
      </c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6"/>
      <c r="BN17" s="20"/>
      <c r="BO17" s="20"/>
      <c r="BP17" s="20"/>
      <c r="BQ17" s="20"/>
      <c r="BR17" s="20"/>
    </row>
    <row r="18" spans="1:70" x14ac:dyDescent="0.25">
      <c r="A18" s="67" t="s">
        <v>19</v>
      </c>
      <c r="B18" s="16" t="s">
        <v>136</v>
      </c>
      <c r="C18" s="6">
        <v>5381.1581818655404</v>
      </c>
      <c r="D18" s="6">
        <v>5698.5148653421147</v>
      </c>
      <c r="E18" s="4">
        <v>6633.4492235737353</v>
      </c>
      <c r="F18" s="5">
        <v>7244.5351106026228</v>
      </c>
      <c r="G18" s="5">
        <v>5536.6969225615985</v>
      </c>
      <c r="H18" s="5">
        <v>5906.4386193293994</v>
      </c>
      <c r="I18" s="5">
        <v>6893.7579908522457</v>
      </c>
      <c r="J18" s="5">
        <v>7557.228891172359</v>
      </c>
      <c r="K18" s="5">
        <v>7614.2158421683844</v>
      </c>
      <c r="L18" s="5">
        <v>8690.6632044307535</v>
      </c>
      <c r="M18" s="5">
        <v>10384.688241448166</v>
      </c>
      <c r="N18" s="5">
        <v>11823.017420134769</v>
      </c>
      <c r="O18" s="5">
        <v>7862.1908664110515</v>
      </c>
      <c r="P18" s="5">
        <v>9027.2007373315155</v>
      </c>
      <c r="Q18" s="5">
        <v>10809.788283007023</v>
      </c>
      <c r="R18" s="5">
        <v>12336.679970351723</v>
      </c>
      <c r="S18" s="5">
        <v>9202.5525987554029</v>
      </c>
      <c r="T18" s="5">
        <v>10846.263088370279</v>
      </c>
      <c r="U18" s="6">
        <v>13107.551252740201</v>
      </c>
      <c r="V18" s="37">
        <v>15113.143558779311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85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6"/>
      <c r="BN18" s="20"/>
      <c r="BO18" s="20"/>
      <c r="BP18" s="20"/>
      <c r="BQ18" s="20"/>
      <c r="BR18" s="20"/>
    </row>
    <row r="19" spans="1:70" ht="15.75" thickBot="1" x14ac:dyDescent="0.3">
      <c r="A19" s="67" t="s">
        <v>125</v>
      </c>
      <c r="B19" s="11" t="s">
        <v>137</v>
      </c>
      <c r="C19" s="11">
        <v>0</v>
      </c>
      <c r="D19" s="11">
        <v>0</v>
      </c>
      <c r="E19" s="14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1">
        <v>0</v>
      </c>
      <c r="V19" s="27">
        <v>0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85"/>
      <c r="AU19" s="98" t="s">
        <v>206</v>
      </c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6"/>
      <c r="BN19" s="20"/>
      <c r="BO19" s="20"/>
      <c r="BP19" s="20"/>
      <c r="BQ19" s="20"/>
      <c r="BR19" s="20"/>
    </row>
    <row r="20" spans="1:70" ht="15.75" thickTop="1" x14ac:dyDescent="0.25">
      <c r="A20" s="67" t="s">
        <v>126</v>
      </c>
      <c r="B20" s="11"/>
      <c r="C20" s="11"/>
      <c r="D20" s="11"/>
      <c r="E20" s="14">
        <v>2</v>
      </c>
      <c r="F20" s="15"/>
      <c r="G20" s="15">
        <v>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1"/>
      <c r="V20" s="27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85"/>
      <c r="AU20" s="202" t="s">
        <v>168</v>
      </c>
      <c r="AV20" s="202"/>
      <c r="AW20" s="202"/>
      <c r="AX20" s="202"/>
      <c r="AY20" s="202"/>
      <c r="AZ20" s="202"/>
      <c r="BA20" s="202"/>
      <c r="BB20" s="202"/>
      <c r="BC20" s="202"/>
      <c r="BD20" s="202" t="s">
        <v>169</v>
      </c>
      <c r="BE20" s="202"/>
      <c r="BF20" s="202"/>
      <c r="BG20" s="202"/>
      <c r="BH20" s="202"/>
      <c r="BI20" s="202"/>
      <c r="BJ20" s="202"/>
      <c r="BK20" s="202"/>
      <c r="BL20" s="202"/>
      <c r="BM20" s="86"/>
      <c r="BN20" s="20"/>
      <c r="BO20" s="20"/>
      <c r="BP20" s="20"/>
      <c r="BQ20" s="20"/>
      <c r="BR20" s="20"/>
    </row>
    <row r="21" spans="1:70" ht="20.100000000000001" customHeight="1" thickBot="1" x14ac:dyDescent="0.3">
      <c r="A21" s="67" t="s">
        <v>20</v>
      </c>
      <c r="B21" s="11"/>
      <c r="C21" s="11"/>
      <c r="D21" s="11"/>
      <c r="E21" s="14">
        <v>3</v>
      </c>
      <c r="F21" s="15"/>
      <c r="G21" s="15">
        <v>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1"/>
      <c r="V21" s="27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85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86"/>
      <c r="BN21" s="20"/>
      <c r="BO21" s="20"/>
      <c r="BP21" s="20"/>
      <c r="BQ21" s="20"/>
      <c r="BR21" s="20"/>
    </row>
    <row r="22" spans="1:70" ht="15.75" thickTop="1" x14ac:dyDescent="0.25">
      <c r="A22" s="67" t="s">
        <v>21</v>
      </c>
      <c r="B22" s="11"/>
      <c r="C22" s="11"/>
      <c r="D22" s="11"/>
      <c r="E22" s="14">
        <v>15</v>
      </c>
      <c r="F22" s="15"/>
      <c r="G22" s="15">
        <v>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1"/>
      <c r="V22" s="27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85"/>
      <c r="AU22" s="83" t="s">
        <v>162</v>
      </c>
      <c r="AV22" s="91"/>
      <c r="AW22" s="91"/>
      <c r="AX22" s="91" t="s">
        <v>163</v>
      </c>
      <c r="AY22" s="91"/>
      <c r="AZ22" s="91"/>
      <c r="BA22" s="91" t="s">
        <v>164</v>
      </c>
      <c r="BB22" s="91"/>
      <c r="BC22" s="84"/>
      <c r="BD22" s="83" t="s">
        <v>165</v>
      </c>
      <c r="BE22" s="91"/>
      <c r="BF22" s="91"/>
      <c r="BG22" s="91" t="s">
        <v>166</v>
      </c>
      <c r="BH22" s="91"/>
      <c r="BI22" s="91"/>
      <c r="BJ22" s="91" t="s">
        <v>167</v>
      </c>
      <c r="BK22" s="91"/>
      <c r="BL22" s="84"/>
      <c r="BM22" s="86"/>
      <c r="BN22" s="20"/>
      <c r="BO22" s="20"/>
      <c r="BP22" s="20"/>
      <c r="BQ22" s="20"/>
      <c r="BR22" s="20"/>
    </row>
    <row r="23" spans="1:70" ht="15.75" thickBot="1" x14ac:dyDescent="0.3">
      <c r="A23" s="67" t="s">
        <v>127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27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85"/>
      <c r="AU23" s="85"/>
      <c r="AV23" s="87"/>
      <c r="AW23" s="87"/>
      <c r="AX23" s="87"/>
      <c r="AY23" s="87"/>
      <c r="AZ23" s="87"/>
      <c r="BA23" s="87"/>
      <c r="BB23" s="87"/>
      <c r="BC23" s="86"/>
      <c r="BD23" s="85"/>
      <c r="BE23" s="87"/>
      <c r="BF23" s="87"/>
      <c r="BG23" s="87"/>
      <c r="BH23" s="87"/>
      <c r="BI23" s="87"/>
      <c r="BJ23" s="87"/>
      <c r="BK23" s="87"/>
      <c r="BL23" s="86"/>
      <c r="BM23" s="86"/>
      <c r="BN23" s="20"/>
      <c r="BO23" s="20"/>
      <c r="BP23" s="20"/>
      <c r="BQ23" s="20"/>
      <c r="BR23" s="20"/>
    </row>
    <row r="24" spans="1:70" ht="15.75" thickBot="1" x14ac:dyDescent="0.3">
      <c r="A24" s="67" t="s">
        <v>128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27"/>
      <c r="W24" s="3"/>
      <c r="X24" s="3"/>
      <c r="Y24" s="3"/>
      <c r="Z24" s="182" t="s">
        <v>197</v>
      </c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4"/>
      <c r="AP24" s="3"/>
      <c r="AQ24" s="3"/>
      <c r="AR24" s="3"/>
      <c r="AS24" s="3"/>
      <c r="AT24" s="85"/>
      <c r="AU24" s="153" t="s">
        <v>49</v>
      </c>
      <c r="AV24" s="154"/>
      <c r="AW24" s="154"/>
      <c r="AX24" s="154" t="s">
        <v>49</v>
      </c>
      <c r="AY24" s="154"/>
      <c r="AZ24" s="154"/>
      <c r="BA24" s="154" t="s">
        <v>49</v>
      </c>
      <c r="BB24" s="154"/>
      <c r="BC24" s="155"/>
      <c r="BD24" s="153" t="s">
        <v>49</v>
      </c>
      <c r="BE24" s="154"/>
      <c r="BF24" s="154"/>
      <c r="BG24" s="154" t="s">
        <v>49</v>
      </c>
      <c r="BH24" s="154"/>
      <c r="BI24" s="154"/>
      <c r="BJ24" s="154" t="s">
        <v>49</v>
      </c>
      <c r="BK24" s="154"/>
      <c r="BL24" s="155"/>
      <c r="BM24" s="86"/>
      <c r="BN24" s="20"/>
      <c r="BO24" s="20"/>
      <c r="BP24" s="20"/>
      <c r="BQ24" s="20"/>
      <c r="BR24" s="20"/>
    </row>
    <row r="25" spans="1:70" ht="16.5" thickTop="1" thickBot="1" x14ac:dyDescent="0.3">
      <c r="A25" s="185" t="s">
        <v>192</v>
      </c>
      <c r="B25" s="186"/>
      <c r="C25" s="178" t="s">
        <v>0</v>
      </c>
      <c r="D25" s="158"/>
      <c r="E25" s="158"/>
      <c r="F25" s="158"/>
      <c r="G25" s="158" t="s">
        <v>1</v>
      </c>
      <c r="H25" s="158"/>
      <c r="I25" s="158"/>
      <c r="J25" s="158"/>
      <c r="K25" s="158" t="s">
        <v>2</v>
      </c>
      <c r="L25" s="158"/>
      <c r="M25" s="158"/>
      <c r="N25" s="158"/>
      <c r="O25" s="158" t="s">
        <v>3</v>
      </c>
      <c r="P25" s="158"/>
      <c r="Q25" s="158"/>
      <c r="R25" s="158"/>
      <c r="S25" s="158" t="s">
        <v>4</v>
      </c>
      <c r="T25" s="158"/>
      <c r="U25" s="158"/>
      <c r="V25" s="159"/>
      <c r="W25" s="3"/>
      <c r="X25" s="3"/>
      <c r="Y25" s="3"/>
      <c r="Z25" s="26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27"/>
      <c r="AP25" s="3"/>
      <c r="AQ25" s="3"/>
      <c r="AR25" s="3"/>
      <c r="AS25" s="3"/>
      <c r="AT25" s="85"/>
      <c r="AU25" s="124">
        <v>600</v>
      </c>
      <c r="AV25" s="124"/>
      <c r="AW25" s="124"/>
      <c r="AX25" s="124">
        <v>400</v>
      </c>
      <c r="AY25" s="124"/>
      <c r="AZ25" s="124"/>
      <c r="BA25" s="124">
        <v>0</v>
      </c>
      <c r="BB25" s="124"/>
      <c r="BC25" s="124"/>
      <c r="BD25" s="124">
        <v>0</v>
      </c>
      <c r="BE25" s="124"/>
      <c r="BF25" s="124"/>
      <c r="BG25" s="124">
        <v>0</v>
      </c>
      <c r="BH25" s="124"/>
      <c r="BI25" s="124"/>
      <c r="BJ25" s="124">
        <v>0</v>
      </c>
      <c r="BK25" s="124"/>
      <c r="BL25" s="124"/>
      <c r="BM25" s="86"/>
      <c r="BN25" s="20"/>
      <c r="BO25" s="20"/>
      <c r="BP25" s="20"/>
      <c r="BQ25" s="20"/>
      <c r="BR25" s="20"/>
    </row>
    <row r="26" spans="1:70" ht="16.5" thickTop="1" thickBot="1" x14ac:dyDescent="0.3">
      <c r="A26" s="187"/>
      <c r="B26" s="188"/>
      <c r="C26" s="65">
        <v>1.5</v>
      </c>
      <c r="D26" s="49">
        <v>2</v>
      </c>
      <c r="E26" s="49">
        <v>2.5</v>
      </c>
      <c r="F26" s="49">
        <v>3</v>
      </c>
      <c r="G26" s="49">
        <v>1.5</v>
      </c>
      <c r="H26" s="49">
        <v>2</v>
      </c>
      <c r="I26" s="49">
        <v>2.5</v>
      </c>
      <c r="J26" s="49">
        <v>3</v>
      </c>
      <c r="K26" s="49">
        <v>1.5</v>
      </c>
      <c r="L26" s="49">
        <v>2</v>
      </c>
      <c r="M26" s="49">
        <v>2.5</v>
      </c>
      <c r="N26" s="49">
        <v>3</v>
      </c>
      <c r="O26" s="49">
        <v>1.5</v>
      </c>
      <c r="P26" s="49">
        <v>2</v>
      </c>
      <c r="Q26" s="49">
        <v>2.5</v>
      </c>
      <c r="R26" s="49">
        <v>3</v>
      </c>
      <c r="S26" s="49">
        <v>1.5</v>
      </c>
      <c r="T26" s="49">
        <v>2</v>
      </c>
      <c r="U26" s="49">
        <v>2.5</v>
      </c>
      <c r="V26" s="68">
        <v>3</v>
      </c>
      <c r="W26" s="3"/>
      <c r="X26" s="3"/>
      <c r="Y26" s="3"/>
      <c r="Z26" s="26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27"/>
      <c r="AP26" s="3"/>
      <c r="AQ26" s="3"/>
      <c r="AR26" s="3"/>
      <c r="AS26" s="3"/>
      <c r="AT26" s="85"/>
      <c r="AU26" s="85"/>
      <c r="AV26" s="87"/>
      <c r="AW26" s="87"/>
      <c r="AX26" s="87"/>
      <c r="AY26" s="87"/>
      <c r="AZ26" s="87"/>
      <c r="BA26" s="87"/>
      <c r="BB26" s="87"/>
      <c r="BC26" s="86"/>
      <c r="BD26" s="85"/>
      <c r="BE26" s="87"/>
      <c r="BF26" s="87"/>
      <c r="BG26" s="87"/>
      <c r="BH26" s="87"/>
      <c r="BI26" s="87"/>
      <c r="BJ26" s="87"/>
      <c r="BK26" s="87"/>
      <c r="BL26" s="86"/>
      <c r="BM26" s="86"/>
      <c r="BN26" s="20"/>
      <c r="BO26" s="20"/>
      <c r="BP26" s="20"/>
      <c r="BQ26" s="20"/>
      <c r="BR26" s="20"/>
    </row>
    <row r="27" spans="1:70" x14ac:dyDescent="0.25">
      <c r="A27" s="67" t="s">
        <v>12</v>
      </c>
      <c r="B27" s="66" t="s">
        <v>5</v>
      </c>
      <c r="C27" s="6">
        <v>1802.7138722346122</v>
      </c>
      <c r="D27" s="6">
        <v>2068.6962859828259</v>
      </c>
      <c r="E27" s="4">
        <v>2952.256374486084</v>
      </c>
      <c r="F27" s="5">
        <v>3472.6879144170789</v>
      </c>
      <c r="G27" s="5">
        <v>1924.4038351117238</v>
      </c>
      <c r="H27" s="5">
        <v>2230.6824129301112</v>
      </c>
      <c r="I27" s="5">
        <v>3154.5386655035436</v>
      </c>
      <c r="J27" s="5">
        <v>3715.2663695047127</v>
      </c>
      <c r="K27" s="5">
        <v>3472.5821024786301</v>
      </c>
      <c r="L27" s="5">
        <v>4322.4804229851461</v>
      </c>
      <c r="M27" s="5">
        <v>5789.9564182467057</v>
      </c>
      <c r="N27" s="5">
        <v>6946.7289517605604</v>
      </c>
      <c r="O27" s="5">
        <v>3663.3321211268353</v>
      </c>
      <c r="P27" s="5">
        <v>4581.3554482934251</v>
      </c>
      <c r="Q27" s="5">
        <v>6116.9564502150597</v>
      </c>
      <c r="R27" s="5">
        <v>7341.8539903889869</v>
      </c>
      <c r="S27" s="5">
        <v>4694.3796075455675</v>
      </c>
      <c r="T27" s="5">
        <v>5980.634179861705</v>
      </c>
      <c r="U27" s="6">
        <v>7884.466426932885</v>
      </c>
      <c r="V27" s="37">
        <v>9477.5952122563613</v>
      </c>
      <c r="W27" s="3"/>
      <c r="X27" s="3"/>
      <c r="Y27" s="3"/>
      <c r="Z27" s="26"/>
      <c r="AA27" s="132" t="s">
        <v>170</v>
      </c>
      <c r="AB27" s="11"/>
      <c r="AC27" s="140" t="s">
        <v>171</v>
      </c>
      <c r="AD27" s="11"/>
      <c r="AE27" s="11"/>
      <c r="AF27" s="11"/>
      <c r="AG27" s="11"/>
      <c r="AH27" s="132" t="s">
        <v>172</v>
      </c>
      <c r="AI27" s="11"/>
      <c r="AJ27" s="11"/>
      <c r="AK27" s="11"/>
      <c r="AL27" s="132" t="s">
        <v>173</v>
      </c>
      <c r="AM27" s="11"/>
      <c r="AN27" s="132" t="s">
        <v>196</v>
      </c>
      <c r="AO27" s="27"/>
      <c r="AP27" s="3"/>
      <c r="AQ27" s="3"/>
      <c r="AR27" s="3"/>
      <c r="AS27" s="3"/>
      <c r="AT27" s="85"/>
      <c r="AU27" s="85"/>
      <c r="AV27" s="87"/>
      <c r="AW27" s="87"/>
      <c r="AX27" s="87"/>
      <c r="AY27" s="87"/>
      <c r="AZ27" s="87"/>
      <c r="BA27" s="87"/>
      <c r="BB27" s="87"/>
      <c r="BC27" s="86"/>
      <c r="BD27" s="85"/>
      <c r="BE27" s="87"/>
      <c r="BF27" s="87"/>
      <c r="BG27" s="87"/>
      <c r="BH27" s="87"/>
      <c r="BI27" s="87"/>
      <c r="BJ27" s="87"/>
      <c r="BK27" s="87"/>
      <c r="BL27" s="86"/>
      <c r="BM27" s="86"/>
      <c r="BN27" s="20"/>
      <c r="BO27" s="20"/>
      <c r="BP27" s="20"/>
      <c r="BQ27" s="20"/>
      <c r="BR27" s="20"/>
    </row>
    <row r="28" spans="1:70" x14ac:dyDescent="0.25">
      <c r="A28" s="67" t="s">
        <v>13</v>
      </c>
      <c r="B28" s="4" t="s">
        <v>6</v>
      </c>
      <c r="C28" s="50">
        <v>2333.5169769050481</v>
      </c>
      <c r="D28" s="6">
        <v>2599.4993906532609</v>
      </c>
      <c r="E28" s="4">
        <v>3483.0594791565195</v>
      </c>
      <c r="F28" s="5">
        <v>4003.4910190875144</v>
      </c>
      <c r="G28" s="5">
        <v>2455.2069397821592</v>
      </c>
      <c r="H28" s="5">
        <v>2761.4855176005472</v>
      </c>
      <c r="I28" s="5">
        <v>3685.3417701739795</v>
      </c>
      <c r="J28" s="5">
        <v>4246.0694741751486</v>
      </c>
      <c r="K28" s="5">
        <v>4009.6997273742313</v>
      </c>
      <c r="L28" s="5">
        <v>4859.5980478807487</v>
      </c>
      <c r="M28" s="5">
        <v>6327.0740431423083</v>
      </c>
      <c r="N28" s="5">
        <v>7483.8465769055083</v>
      </c>
      <c r="O28" s="5">
        <v>4200.4497460224366</v>
      </c>
      <c r="P28" s="5">
        <v>5118.4730731890277</v>
      </c>
      <c r="Q28" s="5">
        <v>6654.0740751106605</v>
      </c>
      <c r="R28" s="5">
        <v>7878.9716155339338</v>
      </c>
      <c r="S28" s="5">
        <v>5231.4972324411692</v>
      </c>
      <c r="T28" s="5">
        <v>6517.7518047573067</v>
      </c>
      <c r="U28" s="6">
        <v>8421.5840518284895</v>
      </c>
      <c r="V28" s="37">
        <v>10014.712837401308</v>
      </c>
      <c r="W28" s="3"/>
      <c r="X28" s="3"/>
      <c r="Y28" s="3"/>
      <c r="Z28" s="26"/>
      <c r="AA28" s="133"/>
      <c r="AB28" s="11"/>
      <c r="AC28" s="141"/>
      <c r="AD28" s="11"/>
      <c r="AE28" s="11"/>
      <c r="AF28" s="11"/>
      <c r="AG28" s="11"/>
      <c r="AH28" s="133"/>
      <c r="AI28" s="11"/>
      <c r="AJ28" s="11"/>
      <c r="AK28" s="11"/>
      <c r="AL28" s="133"/>
      <c r="AM28" s="11"/>
      <c r="AN28" s="133"/>
      <c r="AO28" s="27"/>
      <c r="AP28" s="3"/>
      <c r="AQ28" s="3"/>
      <c r="AR28" s="3"/>
      <c r="AS28" s="3"/>
      <c r="AT28" s="85"/>
      <c r="AU28" s="85"/>
      <c r="AV28" s="87"/>
      <c r="AW28" s="87"/>
      <c r="AX28" s="87"/>
      <c r="AY28" s="87"/>
      <c r="AZ28" s="87"/>
      <c r="BA28" s="87"/>
      <c r="BB28" s="87"/>
      <c r="BC28" s="86"/>
      <c r="BD28" s="85"/>
      <c r="BE28" s="87"/>
      <c r="BF28" s="87"/>
      <c r="BG28" s="87"/>
      <c r="BH28" s="87"/>
      <c r="BI28" s="87"/>
      <c r="BJ28" s="87"/>
      <c r="BK28" s="87"/>
      <c r="BL28" s="86"/>
      <c r="BM28" s="86"/>
      <c r="BN28" s="20"/>
      <c r="BO28" s="20"/>
      <c r="BP28" s="20"/>
      <c r="BQ28" s="20"/>
      <c r="BR28" s="20"/>
    </row>
    <row r="29" spans="1:70" x14ac:dyDescent="0.25">
      <c r="A29" s="67" t="s">
        <v>119</v>
      </c>
      <c r="B29" s="4" t="s">
        <v>7</v>
      </c>
      <c r="C29" s="6">
        <v>2956.2921533120048</v>
      </c>
      <c r="D29" s="6">
        <v>3239.3993265572535</v>
      </c>
      <c r="E29" s="4">
        <v>4140.0841716366322</v>
      </c>
      <c r="F29" s="5">
        <v>4690.7338272669249</v>
      </c>
      <c r="G29" s="5">
        <v>3089.2650450496799</v>
      </c>
      <c r="H29" s="5">
        <v>3416.6979958512056</v>
      </c>
      <c r="I29" s="5">
        <v>4361.7086214077763</v>
      </c>
      <c r="J29" s="5">
        <v>4956.6840575152601</v>
      </c>
      <c r="K29" s="5">
        <v>4809.8466879313073</v>
      </c>
      <c r="L29" s="5">
        <v>5735.2613556897741</v>
      </c>
      <c r="M29" s="5">
        <v>7278.2536982032861</v>
      </c>
      <c r="N29" s="5">
        <v>8528.8784467747228</v>
      </c>
      <c r="O29" s="5">
        <v>5019.6717084443335</v>
      </c>
      <c r="P29" s="5">
        <v>6020.0238835288819</v>
      </c>
      <c r="Q29" s="5">
        <v>7637.9537333684739</v>
      </c>
      <c r="R29" s="5">
        <v>8963.5159892659922</v>
      </c>
      <c r="S29" s="5">
        <v>6153.82394350494</v>
      </c>
      <c r="T29" s="5">
        <v>7559.2304882539884</v>
      </c>
      <c r="U29" s="6">
        <v>9582.2147077580848</v>
      </c>
      <c r="V29" s="37">
        <v>11312.831333320104</v>
      </c>
      <c r="W29" s="3"/>
      <c r="X29" s="3"/>
      <c r="Y29" s="3"/>
      <c r="Z29" s="26"/>
      <c r="AA29" s="133"/>
      <c r="AB29" s="11"/>
      <c r="AC29" s="141"/>
      <c r="AD29" s="11"/>
      <c r="AE29" s="11"/>
      <c r="AF29" s="11"/>
      <c r="AG29" s="11"/>
      <c r="AH29" s="133"/>
      <c r="AI29" s="11"/>
      <c r="AJ29" s="11"/>
      <c r="AK29" s="11"/>
      <c r="AL29" s="133"/>
      <c r="AM29" s="11"/>
      <c r="AN29" s="133"/>
      <c r="AO29" s="27"/>
      <c r="AP29" s="3"/>
      <c r="AQ29" s="3"/>
      <c r="AR29" s="3"/>
      <c r="AS29" s="3"/>
      <c r="AT29" s="85"/>
      <c r="AU29" s="85"/>
      <c r="AV29" s="87"/>
      <c r="AW29" s="87"/>
      <c r="AX29" s="87"/>
      <c r="AY29" s="87"/>
      <c r="AZ29" s="87"/>
      <c r="BA29" s="87"/>
      <c r="BB29" s="87"/>
      <c r="BC29" s="86"/>
      <c r="BD29" s="85"/>
      <c r="BE29" s="87"/>
      <c r="BF29" s="87"/>
      <c r="BG29" s="87"/>
      <c r="BH29" s="87"/>
      <c r="BI29" s="87"/>
      <c r="BJ29" s="87"/>
      <c r="BK29" s="87"/>
      <c r="BL29" s="86"/>
      <c r="BM29" s="86"/>
      <c r="BN29" s="20"/>
      <c r="BO29" s="20"/>
      <c r="BP29" s="20"/>
      <c r="BQ29" s="20"/>
      <c r="BR29" s="20"/>
    </row>
    <row r="30" spans="1:70" x14ac:dyDescent="0.25">
      <c r="A30" s="67" t="s">
        <v>120</v>
      </c>
      <c r="B30" s="4" t="s">
        <v>8</v>
      </c>
      <c r="C30" s="6">
        <v>3751.1320551309673</v>
      </c>
      <c r="D30" s="6">
        <v>4034.239225455301</v>
      </c>
      <c r="E30" s="4">
        <v>4934.9240705346801</v>
      </c>
      <c r="F30" s="5">
        <v>5485.573726164972</v>
      </c>
      <c r="G30" s="5">
        <v>3884.1049439477279</v>
      </c>
      <c r="H30" s="5">
        <v>4211.5378947492527</v>
      </c>
      <c r="I30" s="5">
        <v>5156.5485203058233</v>
      </c>
      <c r="J30" s="5">
        <v>5751.5239564133071</v>
      </c>
      <c r="K30" s="5">
        <v>5610.2533349225941</v>
      </c>
      <c r="L30" s="5">
        <v>6535.6680026810609</v>
      </c>
      <c r="M30" s="5">
        <v>8078.6603451945721</v>
      </c>
      <c r="N30" s="5">
        <v>9329.2850937660096</v>
      </c>
      <c r="O30" s="5">
        <v>5820.0783554356203</v>
      </c>
      <c r="P30" s="5">
        <v>6820.4305305201678</v>
      </c>
      <c r="Q30" s="5">
        <v>8438.3603803597598</v>
      </c>
      <c r="R30" s="5">
        <v>9763.9226362572772</v>
      </c>
      <c r="S30" s="5">
        <v>6954.2305904962268</v>
      </c>
      <c r="T30" s="5">
        <v>8359.6371352452752</v>
      </c>
      <c r="U30" s="6">
        <v>10382.621354749368</v>
      </c>
      <c r="V30" s="37">
        <v>12113.237980311391</v>
      </c>
      <c r="W30" s="3"/>
      <c r="X30" s="3"/>
      <c r="Y30" s="3"/>
      <c r="Z30" s="26"/>
      <c r="AA30" s="134"/>
      <c r="AB30" s="11"/>
      <c r="AC30" s="142"/>
      <c r="AD30" s="11"/>
      <c r="AE30" s="11"/>
      <c r="AF30" s="11"/>
      <c r="AG30" s="11"/>
      <c r="AH30" s="134"/>
      <c r="AI30" s="11"/>
      <c r="AJ30" s="11"/>
      <c r="AK30" s="11"/>
      <c r="AL30" s="134"/>
      <c r="AM30" s="11"/>
      <c r="AN30" s="134"/>
      <c r="AO30" s="27"/>
      <c r="AP30" s="3"/>
      <c r="AQ30" s="3"/>
      <c r="AR30" s="3"/>
      <c r="AS30" s="3"/>
      <c r="AT30" s="85"/>
      <c r="AU30" s="85"/>
      <c r="AV30" s="87"/>
      <c r="AW30" s="87"/>
      <c r="AX30" s="87"/>
      <c r="AY30" s="87"/>
      <c r="AZ30" s="92"/>
      <c r="BA30" s="87"/>
      <c r="BB30" s="87"/>
      <c r="BC30" s="86"/>
      <c r="BD30" s="85"/>
      <c r="BE30" s="87"/>
      <c r="BF30" s="87"/>
      <c r="BG30" s="87"/>
      <c r="BH30" s="87"/>
      <c r="BI30" s="87"/>
      <c r="BJ30" s="87"/>
      <c r="BK30" s="87"/>
      <c r="BL30" s="86"/>
      <c r="BM30" s="86"/>
      <c r="BN30" s="20"/>
      <c r="BO30" s="20"/>
      <c r="BP30" s="20"/>
      <c r="BQ30" s="20"/>
      <c r="BR30" s="20"/>
    </row>
    <row r="31" spans="1:70" x14ac:dyDescent="0.25">
      <c r="A31" s="67" t="s">
        <v>14</v>
      </c>
      <c r="B31" s="4" t="s">
        <v>9</v>
      </c>
      <c r="C31" s="6">
        <v>4475.9361438409614</v>
      </c>
      <c r="D31" s="6">
        <v>4776.1680707414162</v>
      </c>
      <c r="E31" s="4">
        <v>5693.9776723969144</v>
      </c>
      <c r="F31" s="5">
        <v>6274.8454437265045</v>
      </c>
      <c r="G31" s="5">
        <v>4620.1919585973701</v>
      </c>
      <c r="H31" s="5">
        <v>4968.7792823820337</v>
      </c>
      <c r="I31" s="5">
        <v>5934.9442809217417</v>
      </c>
      <c r="J31" s="5">
        <v>6564.1674491355398</v>
      </c>
      <c r="K31" s="5">
        <v>6513.3431485785923</v>
      </c>
      <c r="L31" s="5">
        <v>7514.2741635890106</v>
      </c>
      <c r="M31" s="5">
        <v>9132.7828533544707</v>
      </c>
      <c r="N31" s="5">
        <v>10477.259816983493</v>
      </c>
      <c r="O31" s="5">
        <v>6742.2431709564389</v>
      </c>
      <c r="P31" s="5">
        <v>7824.9241939589456</v>
      </c>
      <c r="Q31" s="5">
        <v>9525.1828917164949</v>
      </c>
      <c r="R31" s="5">
        <v>10951.409863337605</v>
      </c>
      <c r="S31" s="5">
        <v>7979.5001546589183</v>
      </c>
      <c r="T31" s="5">
        <v>9504.0586718408795</v>
      </c>
      <c r="U31" s="6">
        <v>11646.194863777888</v>
      </c>
      <c r="V31" s="37">
        <v>13514.299329578453</v>
      </c>
      <c r="W31" s="3"/>
      <c r="X31" s="3"/>
      <c r="Y31" s="3"/>
      <c r="Z31" s="26"/>
      <c r="AA31" s="11">
        <f>INDEX(C5:V19,E20,G20)</f>
        <v>2283.0820129874696</v>
      </c>
      <c r="AB31" s="11"/>
      <c r="AC31" s="11">
        <f>IF(AA31&gt;0,INDEX(Q85:Q87,R85),0)</f>
        <v>350</v>
      </c>
      <c r="AD31" s="11"/>
      <c r="AE31" s="11"/>
      <c r="AF31" s="11"/>
      <c r="AG31" s="11"/>
      <c r="AH31" s="11">
        <f>IF(V65=TRUE,INDEX(C188:V202,E20,G20),0)</f>
        <v>2596</v>
      </c>
      <c r="AI31" s="11"/>
      <c r="AJ31" s="11"/>
      <c r="AK31" s="11"/>
      <c r="AL31" s="11">
        <f>IF(AA31&gt;0,IF(V71=TRUE,306,0),0)</f>
        <v>0</v>
      </c>
      <c r="AM31" s="11"/>
      <c r="AN31" s="11">
        <f>AA31+AC31+AH31+AL31+AD47</f>
        <v>5440.0820129874701</v>
      </c>
      <c r="AO31" s="27"/>
      <c r="AP31" s="3"/>
      <c r="AQ31" s="3"/>
      <c r="AR31" s="3"/>
      <c r="AS31" s="3"/>
      <c r="AT31" s="85"/>
      <c r="AU31" s="85"/>
      <c r="AV31" s="87"/>
      <c r="AW31" s="93"/>
      <c r="AX31" s="87"/>
      <c r="AY31" s="87"/>
      <c r="AZ31" s="93"/>
      <c r="BA31" s="87"/>
      <c r="BB31" s="87"/>
      <c r="BC31" s="94"/>
      <c r="BD31" s="85"/>
      <c r="BE31" s="87"/>
      <c r="BF31" s="93"/>
      <c r="BG31" s="87"/>
      <c r="BH31" s="87"/>
      <c r="BI31" s="87"/>
      <c r="BJ31" s="87"/>
      <c r="BK31" s="87"/>
      <c r="BL31" s="86"/>
      <c r="BM31" s="86"/>
      <c r="BN31" s="20"/>
      <c r="BO31" s="20"/>
      <c r="BP31" s="20"/>
      <c r="BQ31" s="20"/>
      <c r="BR31" s="20"/>
    </row>
    <row r="32" spans="1:70" x14ac:dyDescent="0.25">
      <c r="A32" s="67" t="s">
        <v>15</v>
      </c>
      <c r="B32" s="4" t="s">
        <v>10</v>
      </c>
      <c r="C32" s="6">
        <v>7053.0153391332497</v>
      </c>
      <c r="D32" s="6">
        <v>7353.2472660337035</v>
      </c>
      <c r="E32" s="4">
        <v>8271.0568676892017</v>
      </c>
      <c r="F32" s="5">
        <v>8851.9246390187927</v>
      </c>
      <c r="G32" s="5">
        <v>7197.2711538896592</v>
      </c>
      <c r="H32" s="5">
        <v>7545.858477674321</v>
      </c>
      <c r="I32" s="5">
        <v>8512.0234762140299</v>
      </c>
      <c r="J32" s="5">
        <v>9141.2466444278271</v>
      </c>
      <c r="K32" s="5">
        <v>9099.3125236615742</v>
      </c>
      <c r="L32" s="5">
        <v>10100.243538671994</v>
      </c>
      <c r="M32" s="5">
        <v>11718.752228437455</v>
      </c>
      <c r="N32" s="5">
        <v>13063.229192066476</v>
      </c>
      <c r="O32" s="5">
        <v>9328.2125460394218</v>
      </c>
      <c r="P32" s="5">
        <v>10410.893569041928</v>
      </c>
      <c r="Q32" s="5">
        <v>12111.152266799478</v>
      </c>
      <c r="R32" s="5">
        <v>13537.379238420584</v>
      </c>
      <c r="S32" s="5">
        <v>10565.4695297419</v>
      </c>
      <c r="T32" s="5">
        <v>12090.028046923862</v>
      </c>
      <c r="U32" s="6">
        <v>14232.164238860873</v>
      </c>
      <c r="V32" s="37">
        <v>16100.268704661434</v>
      </c>
      <c r="W32" s="3"/>
      <c r="X32" s="3"/>
      <c r="Y32" s="3"/>
      <c r="Z32" s="26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27"/>
      <c r="AP32" s="3"/>
      <c r="AQ32" s="3"/>
      <c r="AR32" s="3"/>
      <c r="AS32" s="3"/>
      <c r="AT32" s="85"/>
      <c r="AU32" s="85"/>
      <c r="AV32" s="87"/>
      <c r="AW32" s="87"/>
      <c r="AX32" s="87"/>
      <c r="AY32" s="87"/>
      <c r="AZ32" s="92"/>
      <c r="BA32" s="87"/>
      <c r="BB32" s="87"/>
      <c r="BC32" s="86"/>
      <c r="BD32" s="85"/>
      <c r="BE32" s="87"/>
      <c r="BF32" s="87"/>
      <c r="BG32" s="87"/>
      <c r="BH32" s="87"/>
      <c r="BI32" s="87"/>
      <c r="BJ32" s="87"/>
      <c r="BK32" s="87"/>
      <c r="BL32" s="86"/>
      <c r="BM32" s="86"/>
      <c r="BN32" s="20"/>
      <c r="BO32" s="20"/>
      <c r="BP32" s="20"/>
      <c r="BQ32" s="20"/>
      <c r="BR32" s="20"/>
    </row>
    <row r="33" spans="1:70" x14ac:dyDescent="0.25">
      <c r="A33" s="67" t="s">
        <v>121</v>
      </c>
      <c r="B33" s="6" t="s">
        <v>137</v>
      </c>
      <c r="C33" s="11">
        <v>0</v>
      </c>
      <c r="D33" s="11">
        <v>0</v>
      </c>
      <c r="E33" s="14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1">
        <v>0</v>
      </c>
      <c r="V33" s="27">
        <v>0</v>
      </c>
      <c r="W33" s="3"/>
      <c r="X33" s="3"/>
      <c r="Y33" s="3"/>
      <c r="Z33" s="26"/>
      <c r="AA33" s="11">
        <f>INDEX(C5:V19,E21,G21)</f>
        <v>2601.885273381446</v>
      </c>
      <c r="AB33" s="11"/>
      <c r="AC33" s="11">
        <f>IF(AA33&gt;0,INDEX(Q85:Q87,R86),0)</f>
        <v>350</v>
      </c>
      <c r="AD33" s="11"/>
      <c r="AE33" s="11"/>
      <c r="AF33" s="11"/>
      <c r="AG33" s="11"/>
      <c r="AH33" s="11">
        <f>IF(V66=TRUE,INDEX(C188:V202,E21,G21),0)</f>
        <v>0</v>
      </c>
      <c r="AI33" s="11"/>
      <c r="AJ33" s="11"/>
      <c r="AK33" s="11"/>
      <c r="AL33" s="11">
        <f>IF(AA33&gt;0,IF(V72=TRUE,306,0),0)</f>
        <v>0</v>
      </c>
      <c r="AM33" s="11"/>
      <c r="AN33" s="11">
        <f>AA33+AC33+AH33+AL33+AD48</f>
        <v>2951.885273381446</v>
      </c>
      <c r="AO33" s="27"/>
      <c r="AP33" s="3"/>
      <c r="AQ33" s="3"/>
      <c r="AR33" s="3"/>
      <c r="AS33" s="3"/>
      <c r="AT33" s="85"/>
      <c r="AU33" s="85"/>
      <c r="AV33" s="87"/>
      <c r="AW33" s="87"/>
      <c r="AX33" s="87"/>
      <c r="AY33" s="87"/>
      <c r="AZ33" s="92"/>
      <c r="BA33" s="87"/>
      <c r="BB33" s="87"/>
      <c r="BC33" s="86"/>
      <c r="BD33" s="85"/>
      <c r="BE33" s="87"/>
      <c r="BF33" s="87"/>
      <c r="BG33" s="87"/>
      <c r="BH33" s="87"/>
      <c r="BI33" s="87"/>
      <c r="BJ33" s="87"/>
      <c r="BK33" s="87"/>
      <c r="BL33" s="86"/>
      <c r="BM33" s="86"/>
      <c r="BN33" s="20"/>
      <c r="BO33" s="20"/>
      <c r="BP33" s="20"/>
      <c r="BQ33" s="20"/>
      <c r="BR33" s="20"/>
    </row>
    <row r="34" spans="1:70" x14ac:dyDescent="0.25">
      <c r="A34" s="67" t="s">
        <v>122</v>
      </c>
      <c r="B34" s="11"/>
      <c r="C34" s="11"/>
      <c r="D34" s="11"/>
      <c r="E34" s="14">
        <v>7</v>
      </c>
      <c r="F34" s="15"/>
      <c r="G34" s="15">
        <v>1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1"/>
      <c r="V34" s="27"/>
      <c r="W34" s="3"/>
      <c r="X34" s="3"/>
      <c r="Y34" s="3"/>
      <c r="Z34" s="26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27"/>
      <c r="AP34" s="3"/>
      <c r="AQ34" s="3"/>
      <c r="AR34" s="3"/>
      <c r="AS34" s="3"/>
      <c r="AT34" s="85"/>
      <c r="AU34" s="85"/>
      <c r="AV34" s="87"/>
      <c r="AW34" s="87"/>
      <c r="AX34" s="87"/>
      <c r="AY34" s="87"/>
      <c r="AZ34" s="92"/>
      <c r="BA34" s="87"/>
      <c r="BB34" s="87"/>
      <c r="BC34" s="86"/>
      <c r="BD34" s="85"/>
      <c r="BE34" s="87"/>
      <c r="BF34" s="87"/>
      <c r="BG34" s="87"/>
      <c r="BH34" s="87"/>
      <c r="BI34" s="87"/>
      <c r="BJ34" s="87"/>
      <c r="BK34" s="87"/>
      <c r="BL34" s="86"/>
      <c r="BM34" s="86"/>
      <c r="BN34" s="20"/>
      <c r="BO34" s="20"/>
      <c r="BP34" s="20"/>
      <c r="BQ34" s="20"/>
      <c r="BR34" s="20"/>
    </row>
    <row r="35" spans="1:70" x14ac:dyDescent="0.25">
      <c r="A35" s="67" t="s">
        <v>16</v>
      </c>
      <c r="B35" s="11"/>
      <c r="C35" s="11"/>
      <c r="D35" s="11"/>
      <c r="E35" s="14">
        <v>7</v>
      </c>
      <c r="F35" s="15"/>
      <c r="G35" s="15">
        <v>1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1"/>
      <c r="V35" s="27"/>
      <c r="W35" s="3"/>
      <c r="X35" s="3"/>
      <c r="Y35" s="3"/>
      <c r="Z35" s="26"/>
      <c r="AA35" s="11">
        <f>INDEX(C5:V19,E22,G22)</f>
        <v>0</v>
      </c>
      <c r="AB35" s="11"/>
      <c r="AC35" s="11">
        <f>IF(AA35&gt;0,INDEX(Q85:Q87,R87),0)</f>
        <v>0</v>
      </c>
      <c r="AD35" s="11"/>
      <c r="AE35" s="11"/>
      <c r="AF35" s="11"/>
      <c r="AG35" s="11"/>
      <c r="AH35" s="11">
        <f>IF(V67=TRUE,INDEX(C188:V202,E22,G22),0)</f>
        <v>0</v>
      </c>
      <c r="AI35" s="11"/>
      <c r="AJ35" s="11"/>
      <c r="AK35" s="11"/>
      <c r="AL35" s="11">
        <f>IF(AA35&gt;0,IF(V75=TRUE,306,0),0)</f>
        <v>0</v>
      </c>
      <c r="AM35" s="11"/>
      <c r="AN35" s="11">
        <f>AA35+AC35+AH35+AL35+AD49</f>
        <v>0</v>
      </c>
      <c r="AO35" s="27"/>
      <c r="AP35" s="3"/>
      <c r="AQ35" s="3"/>
      <c r="AR35" s="3"/>
      <c r="AS35" s="3"/>
      <c r="AT35" s="85"/>
      <c r="AU35" s="85"/>
      <c r="AV35" s="87"/>
      <c r="AW35" s="87"/>
      <c r="AX35" s="87"/>
      <c r="AY35" s="87"/>
      <c r="AZ35" s="92"/>
      <c r="BA35" s="87"/>
      <c r="BB35" s="87"/>
      <c r="BC35" s="86"/>
      <c r="BD35" s="85"/>
      <c r="BE35" s="87"/>
      <c r="BF35" s="87"/>
      <c r="BG35" s="87"/>
      <c r="BH35" s="87"/>
      <c r="BI35" s="87"/>
      <c r="BJ35" s="87"/>
      <c r="BK35" s="87"/>
      <c r="BL35" s="86"/>
      <c r="BM35" s="86"/>
      <c r="BN35" s="20"/>
      <c r="BO35" s="20"/>
      <c r="BP35" s="20"/>
      <c r="BQ35" s="20"/>
      <c r="BR35" s="20"/>
    </row>
    <row r="36" spans="1:70" x14ac:dyDescent="0.25">
      <c r="A36" s="67" t="s">
        <v>17</v>
      </c>
      <c r="B36" s="11"/>
      <c r="C36" s="11"/>
      <c r="D36" s="11"/>
      <c r="E36" s="14">
        <v>7</v>
      </c>
      <c r="F36" s="15"/>
      <c r="G36" s="15">
        <v>1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1"/>
      <c r="V36" s="27"/>
      <c r="W36" s="3"/>
      <c r="X36" s="3"/>
      <c r="Y36" s="3"/>
      <c r="Z36" s="26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27"/>
      <c r="AP36" s="3"/>
      <c r="AQ36" s="3"/>
      <c r="AR36" s="3"/>
      <c r="AS36" s="3"/>
      <c r="AT36" s="85"/>
      <c r="AU36" s="85"/>
      <c r="AV36" s="87"/>
      <c r="AW36" s="87"/>
      <c r="AX36" s="87"/>
      <c r="AY36" s="87"/>
      <c r="AZ36" s="92"/>
      <c r="BA36" s="87"/>
      <c r="BB36" s="87"/>
      <c r="BC36" s="86"/>
      <c r="BD36" s="85"/>
      <c r="BE36" s="87"/>
      <c r="BF36" s="87"/>
      <c r="BG36" s="87"/>
      <c r="BH36" s="87"/>
      <c r="BI36" s="87"/>
      <c r="BJ36" s="87"/>
      <c r="BK36" s="87"/>
      <c r="BL36" s="86"/>
      <c r="BM36" s="86"/>
      <c r="BN36" s="20"/>
      <c r="BO36" s="20"/>
      <c r="BP36" s="20"/>
      <c r="BQ36" s="20"/>
      <c r="BR36" s="20"/>
    </row>
    <row r="37" spans="1:70" x14ac:dyDescent="0.25">
      <c r="A37" s="67" t="s">
        <v>123</v>
      </c>
      <c r="B37" s="11"/>
      <c r="C37" s="11"/>
      <c r="D37" s="11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1"/>
      <c r="V37" s="27"/>
      <c r="W37" s="3"/>
      <c r="X37" s="3"/>
      <c r="Y37" s="3"/>
      <c r="Z37" s="26"/>
      <c r="AA37" s="11">
        <f>INDEX(C27:V33,E34,G34)</f>
        <v>0</v>
      </c>
      <c r="AB37" s="11"/>
      <c r="AC37" s="11">
        <f>IF(AA37&gt;0,INDEX(Q85:Q87,R88),0)</f>
        <v>0</v>
      </c>
      <c r="AD37" s="11"/>
      <c r="AE37" s="11"/>
      <c r="AF37" s="11"/>
      <c r="AG37" s="11"/>
      <c r="AH37" s="11">
        <f>IF(V68=TRUE,INDEX(C210:V216,E34,G34),0)</f>
        <v>0</v>
      </c>
      <c r="AI37" s="11"/>
      <c r="AJ37" s="11"/>
      <c r="AK37" s="11"/>
      <c r="AL37" s="11">
        <f>IF(AA37&gt;0,IF(V76=TRUE,306,0),0)</f>
        <v>0</v>
      </c>
      <c r="AM37" s="11"/>
      <c r="AN37" s="11">
        <f>AA37+AC37+AH37+AL37+AD50</f>
        <v>0</v>
      </c>
      <c r="AO37" s="27"/>
      <c r="AP37" s="3"/>
      <c r="AQ37" s="3"/>
      <c r="AR37" s="3"/>
      <c r="AS37" s="3"/>
      <c r="AT37" s="85"/>
      <c r="AU37" s="85"/>
      <c r="AV37" s="87"/>
      <c r="AW37" s="87"/>
      <c r="AX37" s="87"/>
      <c r="AY37" s="87"/>
      <c r="AZ37" s="92"/>
      <c r="BA37" s="87"/>
      <c r="BB37" s="87"/>
      <c r="BC37" s="86"/>
      <c r="BD37" s="85"/>
      <c r="BE37" s="87"/>
      <c r="BF37" s="87"/>
      <c r="BG37" s="87"/>
      <c r="BH37" s="87"/>
      <c r="BI37" s="87"/>
      <c r="BJ37" s="87"/>
      <c r="BK37" s="87"/>
      <c r="BL37" s="86"/>
      <c r="BM37" s="86"/>
      <c r="BN37" s="20"/>
      <c r="BO37" s="20"/>
      <c r="BP37" s="20"/>
      <c r="BQ37" s="20"/>
      <c r="BR37" s="20"/>
    </row>
    <row r="38" spans="1:70" x14ac:dyDescent="0.25">
      <c r="A38" s="67" t="s">
        <v>124</v>
      </c>
      <c r="B38" s="11"/>
      <c r="C38" s="11"/>
      <c r="D38" s="11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1"/>
      <c r="V38" s="27"/>
      <c r="W38" s="3"/>
      <c r="X38" s="3"/>
      <c r="Y38" s="3"/>
      <c r="Z38" s="26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27"/>
      <c r="AP38" s="3"/>
      <c r="AQ38" s="3"/>
      <c r="AR38" s="3"/>
      <c r="AS38" s="3"/>
      <c r="AT38" s="85"/>
      <c r="AU38" s="85"/>
      <c r="AV38" s="87"/>
      <c r="AW38" s="87"/>
      <c r="AX38" s="87"/>
      <c r="AY38" s="87"/>
      <c r="AZ38" s="92"/>
      <c r="BA38" s="87"/>
      <c r="BB38" s="87"/>
      <c r="BC38" s="86"/>
      <c r="BD38" s="85"/>
      <c r="BE38" s="87"/>
      <c r="BF38" s="87"/>
      <c r="BG38" s="87"/>
      <c r="BH38" s="87"/>
      <c r="BI38" s="87"/>
      <c r="BJ38" s="87"/>
      <c r="BK38" s="87"/>
      <c r="BL38" s="86"/>
      <c r="BM38" s="86"/>
      <c r="BN38" s="20"/>
      <c r="BO38" s="20"/>
      <c r="BP38" s="20"/>
      <c r="BQ38" s="20"/>
      <c r="BR38" s="20"/>
    </row>
    <row r="39" spans="1:70" ht="15" customHeight="1" x14ac:dyDescent="0.25">
      <c r="A39" s="67" t="s">
        <v>18</v>
      </c>
      <c r="B39" s="11"/>
      <c r="C39" s="11"/>
      <c r="D39" s="11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1"/>
      <c r="V39" s="27"/>
      <c r="W39" s="3"/>
      <c r="X39" s="3"/>
      <c r="Y39" s="3"/>
      <c r="Z39" s="26"/>
      <c r="AA39" s="11">
        <f>INDEX(C27:V33,E35,G35)</f>
        <v>0</v>
      </c>
      <c r="AB39" s="11"/>
      <c r="AC39" s="11">
        <f>IF(AA39&gt;0,INDEX(Q85:Q87,R89),0)</f>
        <v>0</v>
      </c>
      <c r="AD39" s="11"/>
      <c r="AE39" s="11"/>
      <c r="AF39" s="11"/>
      <c r="AG39" s="11"/>
      <c r="AH39" s="11">
        <f>IF(V69=TRUE,INDEX(C210:V216,E35,G35),0)</f>
        <v>0</v>
      </c>
      <c r="AI39" s="11"/>
      <c r="AJ39" s="11"/>
      <c r="AK39" s="11"/>
      <c r="AL39" s="11">
        <f>IF(AA39&gt;0,IF(V77=TRUE,306,0),0)</f>
        <v>0</v>
      </c>
      <c r="AM39" s="11"/>
      <c r="AN39" s="11">
        <f>AA39+AC39+AH39+AL39+AD51</f>
        <v>0</v>
      </c>
      <c r="AO39" s="27"/>
      <c r="AP39" s="3"/>
      <c r="AQ39" s="3"/>
      <c r="AR39" s="3"/>
      <c r="AS39" s="3"/>
      <c r="AT39" s="85"/>
      <c r="AU39" s="151" t="s">
        <v>161</v>
      </c>
      <c r="AV39" s="152"/>
      <c r="AW39" s="152"/>
      <c r="AX39" s="152" t="s">
        <v>161</v>
      </c>
      <c r="AY39" s="152"/>
      <c r="AZ39" s="152"/>
      <c r="BA39" s="152" t="s">
        <v>161</v>
      </c>
      <c r="BB39" s="152"/>
      <c r="BC39" s="160"/>
      <c r="BD39" s="151" t="s">
        <v>161</v>
      </c>
      <c r="BE39" s="152"/>
      <c r="BF39" s="152"/>
      <c r="BG39" s="152" t="s">
        <v>161</v>
      </c>
      <c r="BH39" s="152"/>
      <c r="BI39" s="152"/>
      <c r="BJ39" s="152" t="s">
        <v>161</v>
      </c>
      <c r="BK39" s="152"/>
      <c r="BL39" s="160"/>
      <c r="BM39" s="86"/>
      <c r="BN39" s="20"/>
      <c r="BO39" s="20"/>
      <c r="BP39" s="20"/>
      <c r="BQ39" s="20"/>
      <c r="BR39" s="20"/>
    </row>
    <row r="40" spans="1:70" ht="15.75" thickBot="1" x14ac:dyDescent="0.3">
      <c r="A40" s="67" t="s">
        <v>19</v>
      </c>
      <c r="B40" s="11"/>
      <c r="C40" s="11"/>
      <c r="D40" s="11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1"/>
      <c r="V40" s="27"/>
      <c r="W40" s="3"/>
      <c r="X40" s="3"/>
      <c r="Y40" s="3"/>
      <c r="Z40" s="26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27"/>
      <c r="AP40" s="3"/>
      <c r="AQ40" s="3"/>
      <c r="AR40" s="3"/>
      <c r="AS40" s="3"/>
      <c r="AT40" s="85"/>
      <c r="AU40" s="151"/>
      <c r="AV40" s="152"/>
      <c r="AW40" s="152"/>
      <c r="AX40" s="152"/>
      <c r="AY40" s="152"/>
      <c r="AZ40" s="152"/>
      <c r="BA40" s="152"/>
      <c r="BB40" s="152"/>
      <c r="BC40" s="160"/>
      <c r="BD40" s="151"/>
      <c r="BE40" s="152"/>
      <c r="BF40" s="152"/>
      <c r="BG40" s="152"/>
      <c r="BH40" s="152"/>
      <c r="BI40" s="152"/>
      <c r="BJ40" s="152"/>
      <c r="BK40" s="152"/>
      <c r="BL40" s="160"/>
      <c r="BM40" s="86"/>
      <c r="BN40" s="20"/>
      <c r="BO40" s="20"/>
      <c r="BP40" s="20"/>
      <c r="BQ40" s="20"/>
      <c r="BR40" s="20"/>
    </row>
    <row r="41" spans="1:70" ht="16.5" thickTop="1" thickBot="1" x14ac:dyDescent="0.3">
      <c r="A41" s="67" t="s">
        <v>125</v>
      </c>
      <c r="B41" s="11"/>
      <c r="C41" s="11"/>
      <c r="D41" s="11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1"/>
      <c r="V41" s="27"/>
      <c r="W41" s="3"/>
      <c r="X41" s="3"/>
      <c r="Y41" s="3"/>
      <c r="Z41" s="26"/>
      <c r="AA41" s="11">
        <f>INDEX(C27:V33,E36,G36)</f>
        <v>0</v>
      </c>
      <c r="AB41" s="11"/>
      <c r="AC41" s="11">
        <f>IF(AA41&gt;0,INDEX(Q85:Q87,R90),0)</f>
        <v>0</v>
      </c>
      <c r="AD41" s="11"/>
      <c r="AE41" s="11"/>
      <c r="AF41" s="11"/>
      <c r="AG41" s="11"/>
      <c r="AH41" s="11">
        <f>IF(V70=TRUE,INDEX(C210:V216,E36,G36),0)</f>
        <v>0</v>
      </c>
      <c r="AI41" s="11"/>
      <c r="AJ41" s="11"/>
      <c r="AK41" s="11"/>
      <c r="AL41" s="11">
        <f>IF(AA41&gt;0,IF(V78=TRUE,306,0),0)</f>
        <v>0</v>
      </c>
      <c r="AM41" s="11"/>
      <c r="AN41" s="11">
        <f>AA41+AC41+AH41+AL41+AD52</f>
        <v>0</v>
      </c>
      <c r="AO41" s="27"/>
      <c r="AP41" s="3"/>
      <c r="AQ41" s="3"/>
      <c r="AR41" s="3"/>
      <c r="AS41" s="3"/>
      <c r="AT41" s="85"/>
      <c r="AU41" s="122">
        <v>15</v>
      </c>
      <c r="AV41" s="122"/>
      <c r="AW41" s="122"/>
      <c r="AX41" s="122">
        <v>10</v>
      </c>
      <c r="AY41" s="122"/>
      <c r="AZ41" s="122"/>
      <c r="BA41" s="122">
        <v>0</v>
      </c>
      <c r="BB41" s="122"/>
      <c r="BC41" s="122"/>
      <c r="BD41" s="122">
        <v>0</v>
      </c>
      <c r="BE41" s="122"/>
      <c r="BF41" s="122"/>
      <c r="BG41" s="122">
        <v>0</v>
      </c>
      <c r="BH41" s="122"/>
      <c r="BI41" s="122"/>
      <c r="BJ41" s="122">
        <v>0</v>
      </c>
      <c r="BK41" s="122"/>
      <c r="BL41" s="122"/>
      <c r="BM41" s="86"/>
      <c r="BN41" s="20"/>
      <c r="BO41" s="20"/>
      <c r="BP41" s="20"/>
      <c r="BQ41" s="20"/>
      <c r="BR41" s="20"/>
    </row>
    <row r="42" spans="1:70" ht="15.75" customHeight="1" thickTop="1" x14ac:dyDescent="0.25">
      <c r="A42" s="67" t="s">
        <v>126</v>
      </c>
      <c r="B42" s="11"/>
      <c r="C42" s="11"/>
      <c r="D42" s="11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1"/>
      <c r="V42" s="27"/>
      <c r="W42" s="3"/>
      <c r="X42" s="3"/>
      <c r="Y42" s="3"/>
      <c r="Z42" s="26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27"/>
      <c r="AP42" s="3"/>
      <c r="AQ42" s="3"/>
      <c r="AR42" s="3"/>
      <c r="AS42" s="3"/>
      <c r="AT42" s="85"/>
      <c r="AU42" s="95"/>
      <c r="AV42" s="96"/>
      <c r="AW42" s="96"/>
      <c r="AX42" s="96"/>
      <c r="AY42" s="96"/>
      <c r="AZ42" s="96"/>
      <c r="BA42" s="96"/>
      <c r="BB42" s="96"/>
      <c r="BC42" s="97"/>
      <c r="BD42" s="95"/>
      <c r="BE42" s="96"/>
      <c r="BF42" s="96"/>
      <c r="BG42" s="96"/>
      <c r="BH42" s="96"/>
      <c r="BI42" s="96"/>
      <c r="BJ42" s="96"/>
      <c r="BK42" s="96"/>
      <c r="BL42" s="97"/>
      <c r="BM42" s="86"/>
      <c r="BN42" s="20"/>
      <c r="BO42" s="20"/>
      <c r="BP42" s="20"/>
      <c r="BQ42" s="20"/>
      <c r="BR42" s="20"/>
    </row>
    <row r="43" spans="1:70" x14ac:dyDescent="0.25">
      <c r="A43" s="67" t="s">
        <v>20</v>
      </c>
      <c r="B43" s="11"/>
      <c r="C43" s="11"/>
      <c r="D43" s="11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1"/>
      <c r="V43" s="27"/>
      <c r="W43" s="3"/>
      <c r="X43" s="3"/>
      <c r="Y43" s="3"/>
      <c r="Z43" s="26"/>
      <c r="AA43" s="11"/>
      <c r="AB43" s="11"/>
      <c r="AC43" s="11"/>
      <c r="AD43" s="132" t="s">
        <v>177</v>
      </c>
      <c r="AE43" s="11"/>
      <c r="AF43" s="11"/>
      <c r="AG43" s="11"/>
      <c r="AH43" s="11"/>
      <c r="AI43" s="11"/>
      <c r="AJ43" s="11"/>
      <c r="AK43" s="11"/>
      <c r="AL43" s="132" t="s">
        <v>174</v>
      </c>
      <c r="AM43" s="11"/>
      <c r="AN43" s="11"/>
      <c r="AO43" s="27"/>
      <c r="AP43" s="3"/>
      <c r="AQ43" s="3"/>
      <c r="AR43" s="3"/>
      <c r="AS43" s="3"/>
      <c r="AT43" s="85"/>
      <c r="AU43" s="151" t="s">
        <v>50</v>
      </c>
      <c r="AV43" s="152"/>
      <c r="AW43" s="152"/>
      <c r="AX43" s="152" t="s">
        <v>50</v>
      </c>
      <c r="AY43" s="152"/>
      <c r="AZ43" s="152"/>
      <c r="BA43" s="152" t="s">
        <v>50</v>
      </c>
      <c r="BB43" s="152"/>
      <c r="BC43" s="160"/>
      <c r="BD43" s="151" t="s">
        <v>50</v>
      </c>
      <c r="BE43" s="152"/>
      <c r="BF43" s="152"/>
      <c r="BG43" s="152" t="s">
        <v>50</v>
      </c>
      <c r="BH43" s="152"/>
      <c r="BI43" s="152"/>
      <c r="BJ43" s="152" t="s">
        <v>50</v>
      </c>
      <c r="BK43" s="152"/>
      <c r="BL43" s="160"/>
      <c r="BM43" s="86"/>
      <c r="BN43" s="20"/>
      <c r="BO43" s="20"/>
      <c r="BP43" s="20"/>
      <c r="BQ43" s="20"/>
      <c r="BR43" s="20"/>
    </row>
    <row r="44" spans="1:70" ht="15.75" thickBot="1" x14ac:dyDescent="0.3">
      <c r="A44" s="67" t="s">
        <v>21</v>
      </c>
      <c r="B44" s="11"/>
      <c r="C44" s="11"/>
      <c r="D44" s="11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1"/>
      <c r="V44" s="27"/>
      <c r="W44" s="3"/>
      <c r="X44" s="3"/>
      <c r="Y44" s="3"/>
      <c r="Z44" s="26"/>
      <c r="AA44" s="11"/>
      <c r="AB44" s="11"/>
      <c r="AC44" s="11"/>
      <c r="AD44" s="133"/>
      <c r="AE44" s="11"/>
      <c r="AF44" s="11"/>
      <c r="AG44" s="11"/>
      <c r="AH44" s="11"/>
      <c r="AI44" s="11"/>
      <c r="AJ44" s="11"/>
      <c r="AK44" s="11"/>
      <c r="AL44" s="133"/>
      <c r="AM44" s="11"/>
      <c r="AN44" s="11"/>
      <c r="AO44" s="27"/>
      <c r="AP44" s="3"/>
      <c r="AQ44" s="3"/>
      <c r="AR44" s="3"/>
      <c r="AS44" s="3"/>
      <c r="AT44" s="85"/>
      <c r="AU44" s="151"/>
      <c r="AV44" s="152"/>
      <c r="AW44" s="152"/>
      <c r="AX44" s="152"/>
      <c r="AY44" s="152"/>
      <c r="AZ44" s="152"/>
      <c r="BA44" s="152"/>
      <c r="BB44" s="152"/>
      <c r="BC44" s="160"/>
      <c r="BD44" s="151"/>
      <c r="BE44" s="152"/>
      <c r="BF44" s="152"/>
      <c r="BG44" s="152"/>
      <c r="BH44" s="152"/>
      <c r="BI44" s="152"/>
      <c r="BJ44" s="152"/>
      <c r="BK44" s="152"/>
      <c r="BL44" s="160"/>
      <c r="BM44" s="86"/>
      <c r="BN44" s="20"/>
      <c r="BO44" s="20"/>
      <c r="BP44" s="20"/>
      <c r="BQ44" s="20"/>
      <c r="BR44" s="20"/>
    </row>
    <row r="45" spans="1:70" ht="16.5" thickTop="1" thickBot="1" x14ac:dyDescent="0.3">
      <c r="A45" s="67" t="s">
        <v>127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27"/>
      <c r="W45" s="3"/>
      <c r="X45" s="3"/>
      <c r="Y45" s="3"/>
      <c r="Z45" s="26"/>
      <c r="AA45" s="11"/>
      <c r="AB45" s="11"/>
      <c r="AC45" s="11"/>
      <c r="AD45" s="133"/>
      <c r="AE45" s="11"/>
      <c r="AF45" s="11"/>
      <c r="AG45" s="11"/>
      <c r="AH45" s="11"/>
      <c r="AI45" s="11"/>
      <c r="AJ45" s="11"/>
      <c r="AK45" s="11"/>
      <c r="AL45" s="133"/>
      <c r="AM45" s="11"/>
      <c r="AN45" s="11"/>
      <c r="AO45" s="27"/>
      <c r="AP45" s="3"/>
      <c r="AQ45" s="3"/>
      <c r="AR45" s="3"/>
      <c r="AS45" s="3"/>
      <c r="AT45" s="85"/>
      <c r="AU45" s="124">
        <v>0</v>
      </c>
      <c r="AV45" s="124"/>
      <c r="AW45" s="124"/>
      <c r="AX45" s="124">
        <v>60</v>
      </c>
      <c r="AY45" s="124"/>
      <c r="AZ45" s="124"/>
      <c r="BA45" s="124">
        <v>0</v>
      </c>
      <c r="BB45" s="124"/>
      <c r="BC45" s="124"/>
      <c r="BD45" s="124">
        <v>0</v>
      </c>
      <c r="BE45" s="124"/>
      <c r="BF45" s="124"/>
      <c r="BG45" s="124">
        <v>0</v>
      </c>
      <c r="BH45" s="124"/>
      <c r="BI45" s="124"/>
      <c r="BJ45" s="124">
        <v>0</v>
      </c>
      <c r="BK45" s="124"/>
      <c r="BL45" s="124"/>
      <c r="BM45" s="86"/>
      <c r="BN45" s="20"/>
      <c r="BO45" s="20"/>
      <c r="BP45" s="20"/>
      <c r="BQ45" s="20"/>
      <c r="BR45" s="20"/>
    </row>
    <row r="46" spans="1:70" ht="15.75" thickTop="1" x14ac:dyDescent="0.25">
      <c r="A46" s="67" t="s">
        <v>128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7"/>
      <c r="W46" s="3"/>
      <c r="X46" s="3"/>
      <c r="Y46" s="3"/>
      <c r="Z46" s="26"/>
      <c r="AA46" s="11"/>
      <c r="AB46" s="11"/>
      <c r="AC46" s="11"/>
      <c r="AD46" s="134"/>
      <c r="AE46" s="11"/>
      <c r="AF46" s="11"/>
      <c r="AG46" s="11"/>
      <c r="AH46" s="11"/>
      <c r="AI46" s="11"/>
      <c r="AJ46" s="11"/>
      <c r="AK46" s="11"/>
      <c r="AL46" s="134"/>
      <c r="AM46" s="11"/>
      <c r="AN46" s="11"/>
      <c r="AO46" s="27"/>
      <c r="AP46" s="3"/>
      <c r="AQ46" s="3"/>
      <c r="AR46" s="3"/>
      <c r="AS46" s="3"/>
      <c r="AT46" s="85"/>
      <c r="AU46" s="85"/>
      <c r="AV46" s="87"/>
      <c r="AW46" s="87"/>
      <c r="AX46" s="87"/>
      <c r="AY46" s="87"/>
      <c r="AZ46" s="87"/>
      <c r="BA46" s="87"/>
      <c r="BB46" s="87"/>
      <c r="BC46" s="86"/>
      <c r="BD46" s="85"/>
      <c r="BE46" s="87"/>
      <c r="BF46" s="87"/>
      <c r="BG46" s="87"/>
      <c r="BH46" s="87"/>
      <c r="BI46" s="87"/>
      <c r="BJ46" s="87"/>
      <c r="BK46" s="87"/>
      <c r="BL46" s="86"/>
      <c r="BM46" s="86"/>
      <c r="BN46" s="20"/>
      <c r="BO46" s="20"/>
      <c r="BP46" s="20"/>
      <c r="BQ46" s="20"/>
      <c r="BR46" s="20"/>
    </row>
    <row r="47" spans="1:70" ht="15" customHeight="1" thickBot="1" x14ac:dyDescent="0.3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0"/>
      <c r="W47" s="3"/>
      <c r="X47" s="3"/>
      <c r="Y47" s="3"/>
      <c r="Z47" s="26"/>
      <c r="AA47" s="11"/>
      <c r="AB47" s="11"/>
      <c r="AC47" s="11"/>
      <c r="AD47" s="11">
        <f>IF(X65=TRUE,INDEX(C222:V236,E20,G20),0)</f>
        <v>211</v>
      </c>
      <c r="AE47" s="11"/>
      <c r="AF47" s="11"/>
      <c r="AG47" s="11"/>
      <c r="AH47" s="11"/>
      <c r="AI47" s="11"/>
      <c r="AJ47" s="11"/>
      <c r="AK47" s="11">
        <f>IF(AU45&gt;0,INDEX(C334:V348,E20,G20)*AU45,0)</f>
        <v>0</v>
      </c>
      <c r="AL47" s="11">
        <f>AK47*AB86*AC86</f>
        <v>0</v>
      </c>
      <c r="AM47" s="11"/>
      <c r="AN47" s="11"/>
      <c r="AO47" s="27"/>
      <c r="AP47" s="3"/>
      <c r="AQ47" s="3"/>
      <c r="AR47" s="3"/>
      <c r="AS47" s="3"/>
      <c r="AT47" s="85"/>
      <c r="AU47" s="151" t="s">
        <v>51</v>
      </c>
      <c r="AV47" s="152"/>
      <c r="AW47" s="152"/>
      <c r="AX47" s="152" t="s">
        <v>51</v>
      </c>
      <c r="AY47" s="152"/>
      <c r="AZ47" s="152"/>
      <c r="BA47" s="152" t="s">
        <v>51</v>
      </c>
      <c r="BB47" s="152"/>
      <c r="BC47" s="160"/>
      <c r="BD47" s="151" t="s">
        <v>51</v>
      </c>
      <c r="BE47" s="152"/>
      <c r="BF47" s="152"/>
      <c r="BG47" s="152" t="s">
        <v>51</v>
      </c>
      <c r="BH47" s="152"/>
      <c r="BI47" s="152"/>
      <c r="BJ47" s="152" t="s">
        <v>51</v>
      </c>
      <c r="BK47" s="152"/>
      <c r="BL47" s="160"/>
      <c r="BM47" s="86"/>
      <c r="BN47" s="20"/>
      <c r="BO47" s="20"/>
      <c r="BP47" s="20"/>
      <c r="BQ47" s="20"/>
      <c r="BR47" s="20"/>
    </row>
    <row r="48" spans="1:70" ht="15.75" thickBot="1" x14ac:dyDescent="0.3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3"/>
      <c r="V48" s="3"/>
      <c r="W48" s="3"/>
      <c r="X48" s="3"/>
      <c r="Y48" s="3"/>
      <c r="Z48" s="26"/>
      <c r="AA48" s="11"/>
      <c r="AB48" s="11"/>
      <c r="AC48" s="11"/>
      <c r="AD48" s="11">
        <f>IF(X66=TRUE,INDEX(C222:V236,E21,G21),0)</f>
        <v>0</v>
      </c>
      <c r="AE48" s="11"/>
      <c r="AF48" s="11"/>
      <c r="AG48" s="11"/>
      <c r="AH48" s="11"/>
      <c r="AI48" s="11"/>
      <c r="AJ48" s="11"/>
      <c r="AK48" s="11">
        <f>IF(AX45&gt;0,INDEX(C334:V348,E21,G21)*AX45,0)</f>
        <v>900</v>
      </c>
      <c r="AL48" s="11">
        <f t="shared" ref="AL48:AL52" si="0">AK48*AB87*AC87</f>
        <v>900</v>
      </c>
      <c r="AM48" s="11"/>
      <c r="AN48" s="11"/>
      <c r="AO48" s="27"/>
      <c r="AP48" s="3"/>
      <c r="AQ48" s="3"/>
      <c r="AR48" s="3"/>
      <c r="AS48" s="3"/>
      <c r="AT48" s="85"/>
      <c r="AU48" s="151"/>
      <c r="AV48" s="152"/>
      <c r="AW48" s="152"/>
      <c r="AX48" s="152"/>
      <c r="AY48" s="152"/>
      <c r="AZ48" s="152"/>
      <c r="BA48" s="152"/>
      <c r="BB48" s="152"/>
      <c r="BC48" s="160"/>
      <c r="BD48" s="151"/>
      <c r="BE48" s="152"/>
      <c r="BF48" s="152"/>
      <c r="BG48" s="152"/>
      <c r="BH48" s="152"/>
      <c r="BI48" s="152"/>
      <c r="BJ48" s="152"/>
      <c r="BK48" s="152"/>
      <c r="BL48" s="160"/>
      <c r="BM48" s="86"/>
      <c r="BN48" s="20"/>
      <c r="BO48" s="20"/>
      <c r="BP48" s="20"/>
      <c r="BQ48" s="20"/>
      <c r="BR48" s="20"/>
    </row>
    <row r="49" spans="1:70" ht="16.5" thickTop="1" thickBot="1" x14ac:dyDescent="0.3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3"/>
      <c r="V49" s="3"/>
      <c r="W49" s="3"/>
      <c r="X49" s="3"/>
      <c r="Y49" s="3"/>
      <c r="Z49" s="26"/>
      <c r="AA49" s="11"/>
      <c r="AB49" s="11"/>
      <c r="AC49" s="11"/>
      <c r="AD49" s="11">
        <f>IF(X67=TRUE,INDEX(C222:V236,E22,G22),0)</f>
        <v>0</v>
      </c>
      <c r="AE49" s="11"/>
      <c r="AF49" s="11"/>
      <c r="AG49" s="11"/>
      <c r="AH49" s="11"/>
      <c r="AI49" s="11"/>
      <c r="AJ49" s="11"/>
      <c r="AK49" s="11">
        <f>IF(BA45&gt;0,INDEX(C334:V348,E22,G22)*BA45,0)</f>
        <v>0</v>
      </c>
      <c r="AL49" s="11">
        <f t="shared" si="0"/>
        <v>0</v>
      </c>
      <c r="AM49" s="11"/>
      <c r="AN49" s="11"/>
      <c r="AO49" s="27"/>
      <c r="AP49" s="3"/>
      <c r="AQ49" s="3"/>
      <c r="AR49" s="3"/>
      <c r="AS49" s="3"/>
      <c r="AT49" s="85"/>
      <c r="AU49" s="124">
        <v>0</v>
      </c>
      <c r="AV49" s="124"/>
      <c r="AW49" s="124"/>
      <c r="AX49" s="124">
        <v>0</v>
      </c>
      <c r="AY49" s="124"/>
      <c r="AZ49" s="124"/>
      <c r="BA49" s="124">
        <v>0</v>
      </c>
      <c r="BB49" s="124"/>
      <c r="BC49" s="124"/>
      <c r="BD49" s="124">
        <v>0</v>
      </c>
      <c r="BE49" s="124"/>
      <c r="BF49" s="124"/>
      <c r="BG49" s="124">
        <v>0</v>
      </c>
      <c r="BH49" s="124"/>
      <c r="BI49" s="124"/>
      <c r="BJ49" s="124">
        <v>0</v>
      </c>
      <c r="BK49" s="124"/>
      <c r="BL49" s="124"/>
      <c r="BM49" s="86"/>
      <c r="BN49" s="20"/>
      <c r="BO49" s="20"/>
      <c r="BP49" s="20"/>
      <c r="BQ49" s="20"/>
      <c r="BR49" s="20"/>
    </row>
    <row r="50" spans="1:70" ht="15.75" thickTop="1" x14ac:dyDescent="0.25">
      <c r="A50" s="3"/>
      <c r="B50" s="3"/>
      <c r="C50" s="3"/>
      <c r="D50" s="11"/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3"/>
      <c r="V50" s="3"/>
      <c r="W50" s="3"/>
      <c r="X50" s="3"/>
      <c r="Y50" s="3"/>
      <c r="Z50" s="26"/>
      <c r="AA50" s="11"/>
      <c r="AB50" s="11"/>
      <c r="AC50" s="11"/>
      <c r="AD50" s="11">
        <f>IF(X68=TRUE,INDEX(C244:V250,E34,G34),0)</f>
        <v>0</v>
      </c>
      <c r="AE50" s="11"/>
      <c r="AF50" s="11"/>
      <c r="AG50" s="11"/>
      <c r="AH50" s="11"/>
      <c r="AI50" s="11"/>
      <c r="AJ50" s="11"/>
      <c r="AK50" s="11">
        <f>IF(BD45&gt;0,INDEX(C356:V362,E34,G34)*BD45,0)</f>
        <v>0</v>
      </c>
      <c r="AL50" s="11">
        <f t="shared" si="0"/>
        <v>0</v>
      </c>
      <c r="AM50" s="11"/>
      <c r="AN50" s="11"/>
      <c r="AO50" s="27"/>
      <c r="AP50" s="3"/>
      <c r="AQ50" s="3"/>
      <c r="AR50" s="3"/>
      <c r="AS50" s="3"/>
      <c r="AT50" s="85"/>
      <c r="AU50" s="85"/>
      <c r="AV50" s="87"/>
      <c r="AW50" s="87"/>
      <c r="AX50" s="87"/>
      <c r="AY50" s="87"/>
      <c r="AZ50" s="87"/>
      <c r="BA50" s="87"/>
      <c r="BB50" s="87"/>
      <c r="BC50" s="86"/>
      <c r="BD50" s="85"/>
      <c r="BE50" s="87"/>
      <c r="BF50" s="87"/>
      <c r="BG50" s="87"/>
      <c r="BH50" s="87"/>
      <c r="BI50" s="87"/>
      <c r="BJ50" s="87"/>
      <c r="BK50" s="87"/>
      <c r="BL50" s="86"/>
      <c r="BM50" s="86"/>
      <c r="BN50" s="20"/>
      <c r="BO50" s="20"/>
      <c r="BP50" s="20"/>
      <c r="BQ50" s="20"/>
      <c r="BR50" s="20"/>
    </row>
    <row r="51" spans="1:70" ht="15.75" thickBot="1" x14ac:dyDescent="0.3">
      <c r="A51" s="3"/>
      <c r="B51" s="3"/>
      <c r="C51" s="3"/>
      <c r="D51" s="11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3"/>
      <c r="V51" s="3"/>
      <c r="W51" s="3"/>
      <c r="X51" s="3"/>
      <c r="Y51" s="3"/>
      <c r="Z51" s="26"/>
      <c r="AA51" s="11"/>
      <c r="AB51" s="11"/>
      <c r="AC51" s="11"/>
      <c r="AD51" s="11">
        <f>IF(X69=TRUE,INDEX(C244:V250,E35,G35),0)</f>
        <v>0</v>
      </c>
      <c r="AE51" s="11"/>
      <c r="AF51" s="11"/>
      <c r="AG51" s="11"/>
      <c r="AH51" s="11"/>
      <c r="AI51" s="11"/>
      <c r="AJ51" s="11"/>
      <c r="AK51" s="11">
        <f>IF(BG45&gt;0,INDEX(C356:V362,E35,G35)*BG45,0)</f>
        <v>0</v>
      </c>
      <c r="AL51" s="11">
        <f t="shared" si="0"/>
        <v>0</v>
      </c>
      <c r="AM51" s="11"/>
      <c r="AN51" s="11"/>
      <c r="AO51" s="27"/>
      <c r="AP51" s="3"/>
      <c r="AQ51" s="3"/>
      <c r="AR51" s="3"/>
      <c r="AS51" s="3"/>
      <c r="AT51" s="85"/>
      <c r="AU51" s="85" t="s">
        <v>118</v>
      </c>
      <c r="AV51" s="87"/>
      <c r="AW51" s="87"/>
      <c r="AX51" s="87" t="s">
        <v>118</v>
      </c>
      <c r="AY51" s="87"/>
      <c r="AZ51" s="87"/>
      <c r="BA51" s="87" t="s">
        <v>118</v>
      </c>
      <c r="BB51" s="87"/>
      <c r="BC51" s="86"/>
      <c r="BD51" s="85" t="s">
        <v>118</v>
      </c>
      <c r="BE51" s="87"/>
      <c r="BF51" s="87"/>
      <c r="BG51" s="87" t="s">
        <v>118</v>
      </c>
      <c r="BH51" s="87"/>
      <c r="BI51" s="87"/>
      <c r="BJ51" s="87" t="s">
        <v>118</v>
      </c>
      <c r="BK51" s="87"/>
      <c r="BL51" s="86"/>
      <c r="BM51" s="86"/>
      <c r="BN51" s="20"/>
      <c r="BO51" s="20"/>
      <c r="BP51" s="20"/>
      <c r="BQ51" s="20"/>
      <c r="BR51" s="20"/>
    </row>
    <row r="52" spans="1:70" ht="16.5" thickTop="1" thickBot="1" x14ac:dyDescent="0.3">
      <c r="A52" s="3"/>
      <c r="B52" s="3"/>
      <c r="C52" s="3"/>
      <c r="D52" s="7"/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3"/>
      <c r="V52" s="3"/>
      <c r="W52" s="3"/>
      <c r="X52" s="3"/>
      <c r="Y52" s="3"/>
      <c r="Z52" s="26"/>
      <c r="AA52" s="11"/>
      <c r="AB52" s="11"/>
      <c r="AC52" s="11"/>
      <c r="AD52" s="11">
        <f>IF(X70=TRUE,INDEX(C244:V250,E36,G36),0)</f>
        <v>0</v>
      </c>
      <c r="AE52" s="11"/>
      <c r="AF52" s="11"/>
      <c r="AG52" s="11"/>
      <c r="AH52" s="11"/>
      <c r="AI52" s="11"/>
      <c r="AJ52" s="11"/>
      <c r="AK52" s="11">
        <f>IF(BJ45&gt;0,INDEX(C356:V362,E36,G36)*BJ45,0)</f>
        <v>0</v>
      </c>
      <c r="AL52" s="11">
        <f t="shared" si="0"/>
        <v>0</v>
      </c>
      <c r="AM52" s="11"/>
      <c r="AN52" s="11"/>
      <c r="AO52" s="27"/>
      <c r="AP52" s="3"/>
      <c r="AQ52" s="3"/>
      <c r="AR52" s="3"/>
      <c r="AS52" s="3"/>
      <c r="AT52" s="85"/>
      <c r="AU52" s="123">
        <f>AN31*AU25+AL47+AE55+AD86</f>
        <v>3278869.2077924819</v>
      </c>
      <c r="AV52" s="123"/>
      <c r="AW52" s="123"/>
      <c r="AX52" s="123">
        <f>AX25*AN33+AL48+AE56+AD87</f>
        <v>1196034.1093525784</v>
      </c>
      <c r="AY52" s="123"/>
      <c r="AZ52" s="123"/>
      <c r="BA52" s="123">
        <f>BA25*AN35+AL49+AE57+AD88</f>
        <v>0</v>
      </c>
      <c r="BB52" s="123"/>
      <c r="BC52" s="123"/>
      <c r="BD52" s="123">
        <f>BD25*AN37+AL50+AE58+AD89</f>
        <v>0</v>
      </c>
      <c r="BE52" s="123"/>
      <c r="BF52" s="123"/>
      <c r="BG52" s="123">
        <f>BG25*AN39+AL51+AE59+AD90</f>
        <v>0</v>
      </c>
      <c r="BH52" s="123"/>
      <c r="BI52" s="123"/>
      <c r="BJ52" s="123">
        <f>BJ25*AN41+AL52+AE60+AD91</f>
        <v>0</v>
      </c>
      <c r="BK52" s="123"/>
      <c r="BL52" s="123"/>
      <c r="BM52" s="86"/>
      <c r="BN52" s="20"/>
      <c r="BO52" s="20"/>
      <c r="BP52" s="20"/>
      <c r="BQ52" s="20"/>
      <c r="BR52" s="20"/>
    </row>
    <row r="53" spans="1:70" ht="15.75" thickTop="1" x14ac:dyDescent="0.25">
      <c r="A53" s="3"/>
      <c r="B53" s="3"/>
      <c r="C53" s="3"/>
      <c r="D53" s="7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3"/>
      <c r="V53" s="3"/>
      <c r="W53" s="3"/>
      <c r="X53" s="3"/>
      <c r="Y53" s="3"/>
      <c r="Z53" s="26"/>
      <c r="AA53" s="11"/>
      <c r="AB53" s="11"/>
      <c r="AC53" s="11"/>
      <c r="AD53" s="140" t="s">
        <v>175</v>
      </c>
      <c r="AE53" s="11"/>
      <c r="AF53" s="132" t="s">
        <v>198</v>
      </c>
      <c r="AG53" s="11"/>
      <c r="AH53" s="11"/>
      <c r="AI53" s="11"/>
      <c r="AJ53" s="11"/>
      <c r="AK53" s="11"/>
      <c r="AL53" s="11"/>
      <c r="AM53" s="11"/>
      <c r="AN53" s="11"/>
      <c r="AO53" s="27"/>
      <c r="AP53" s="3"/>
      <c r="AQ53" s="3"/>
      <c r="AR53" s="3"/>
      <c r="AS53" s="3"/>
      <c r="AT53" s="85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6"/>
      <c r="BN53" s="20"/>
      <c r="BO53" s="20"/>
      <c r="BP53" s="20"/>
      <c r="BQ53" s="20"/>
      <c r="BR53" s="20"/>
    </row>
    <row r="54" spans="1:70" ht="15" customHeight="1" x14ac:dyDescent="0.25">
      <c r="A54" s="3"/>
      <c r="B54" s="3"/>
      <c r="C54" s="3"/>
      <c r="D54" s="7"/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3"/>
      <c r="V54" s="3"/>
      <c r="W54" s="3"/>
      <c r="X54" s="3"/>
      <c r="Y54" s="3"/>
      <c r="Z54" s="26"/>
      <c r="AA54" s="11"/>
      <c r="AB54" s="11"/>
      <c r="AC54" s="11"/>
      <c r="AD54" s="142"/>
      <c r="AE54" s="11"/>
      <c r="AF54" s="134"/>
      <c r="AG54" s="11"/>
      <c r="AH54" s="11"/>
      <c r="AI54" s="11"/>
      <c r="AJ54" s="11"/>
      <c r="AK54" s="11"/>
      <c r="AL54" s="11"/>
      <c r="AM54" s="11"/>
      <c r="AN54" s="11"/>
      <c r="AO54" s="27"/>
      <c r="AP54" s="3"/>
      <c r="AQ54" s="3"/>
      <c r="AR54" s="3"/>
      <c r="AS54" s="3"/>
      <c r="AT54" s="85"/>
      <c r="AU54" s="98" t="s">
        <v>150</v>
      </c>
      <c r="AV54" s="99"/>
      <c r="AW54" s="99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6"/>
      <c r="BN54" s="20"/>
      <c r="BO54" s="20"/>
      <c r="BP54" s="20"/>
      <c r="BQ54" s="20"/>
      <c r="BR54" s="20"/>
    </row>
    <row r="55" spans="1:70" ht="15.75" thickBot="1" x14ac:dyDescent="0.3">
      <c r="A55" s="3"/>
      <c r="B55" s="3"/>
      <c r="C55" s="3"/>
      <c r="D55" s="7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3"/>
      <c r="V55" s="3"/>
      <c r="W55" s="3"/>
      <c r="X55" s="3"/>
      <c r="Y55" s="3"/>
      <c r="Z55" s="26"/>
      <c r="AA55" s="11"/>
      <c r="AB55" s="11" t="s">
        <v>47</v>
      </c>
      <c r="AC55" s="11"/>
      <c r="AD55" s="11">
        <f>IF(AU49&gt;0,INDEX(C258:V272,E20,G20)*AU49,0)</f>
        <v>0</v>
      </c>
      <c r="AE55" s="11">
        <f>AD55*AB86*AC86</f>
        <v>0</v>
      </c>
      <c r="AF55" s="11"/>
      <c r="AG55" s="11"/>
      <c r="AH55" s="11"/>
      <c r="AI55" s="128" t="s">
        <v>176</v>
      </c>
      <c r="AJ55" s="129"/>
      <c r="AK55" s="11">
        <f>IF(BA56&gt;0,6000*BA56,0)</f>
        <v>0</v>
      </c>
      <c r="AL55" s="11"/>
      <c r="AM55" s="11"/>
      <c r="AN55" s="11"/>
      <c r="AO55" s="27"/>
      <c r="AP55" s="3"/>
      <c r="AQ55" s="3"/>
      <c r="AR55" s="3"/>
      <c r="AS55" s="3"/>
      <c r="AT55" s="85"/>
      <c r="AU55" s="99"/>
      <c r="AV55" s="99"/>
      <c r="AW55" s="99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6"/>
      <c r="BN55" s="20"/>
      <c r="BO55" s="20"/>
      <c r="BP55" s="20"/>
      <c r="BQ55" s="20"/>
      <c r="BR55" s="20"/>
    </row>
    <row r="56" spans="1:70" ht="16.5" thickTop="1" thickBot="1" x14ac:dyDescent="0.3">
      <c r="A56" s="3"/>
      <c r="B56" s="3"/>
      <c r="C56" s="3"/>
      <c r="D56" s="7"/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3"/>
      <c r="V56" s="3"/>
      <c r="W56" s="3"/>
      <c r="X56" s="3"/>
      <c r="Y56" s="3"/>
      <c r="Z56" s="26"/>
      <c r="AA56" s="11"/>
      <c r="AB56" s="11" t="s">
        <v>47</v>
      </c>
      <c r="AC56" s="11"/>
      <c r="AD56" s="11">
        <f>IF(AX49&gt;0,INDEX(C258:V272,E21,G21)*AX49,0)</f>
        <v>0</v>
      </c>
      <c r="AE56" s="11">
        <f t="shared" ref="AE56:AE60" si="1">AD56*AB87*AC87</f>
        <v>0</v>
      </c>
      <c r="AF56" s="11"/>
      <c r="AG56" s="11"/>
      <c r="AH56" s="11"/>
      <c r="AI56" s="130"/>
      <c r="AJ56" s="131"/>
      <c r="AK56" s="11"/>
      <c r="AL56" s="11"/>
      <c r="AM56" s="11"/>
      <c r="AN56" s="11"/>
      <c r="AO56" s="27"/>
      <c r="AP56" s="3"/>
      <c r="AQ56" s="3"/>
      <c r="AR56" s="3"/>
      <c r="AS56" s="3"/>
      <c r="AT56" s="85"/>
      <c r="AU56" s="87" t="s">
        <v>149</v>
      </c>
      <c r="AV56" s="87"/>
      <c r="AW56" s="87"/>
      <c r="AX56" s="87"/>
      <c r="AY56" s="87"/>
      <c r="AZ56" s="87"/>
      <c r="BA56" s="125">
        <v>0</v>
      </c>
      <c r="BB56" s="126"/>
      <c r="BC56" s="127"/>
      <c r="BD56" s="87"/>
      <c r="BE56" s="87"/>
      <c r="BF56" s="87"/>
      <c r="BG56" s="87"/>
      <c r="BH56" s="87"/>
      <c r="BI56" s="87"/>
      <c r="BJ56" s="87"/>
      <c r="BK56" s="87"/>
      <c r="BL56" s="87"/>
      <c r="BM56" s="86"/>
      <c r="BN56" s="20"/>
      <c r="BO56" s="20"/>
      <c r="BP56" s="20"/>
      <c r="BQ56" s="20"/>
      <c r="BR56" s="20"/>
    </row>
    <row r="57" spans="1:70" ht="15.75" thickTop="1" x14ac:dyDescent="0.25">
      <c r="A57" s="3"/>
      <c r="B57" s="3"/>
      <c r="C57" s="3"/>
      <c r="D57" s="7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3"/>
      <c r="V57" s="3"/>
      <c r="W57" s="3"/>
      <c r="X57" s="3"/>
      <c r="Y57" s="3"/>
      <c r="Z57" s="26"/>
      <c r="AA57" s="11"/>
      <c r="AB57" s="11" t="s">
        <v>47</v>
      </c>
      <c r="AC57" s="11"/>
      <c r="AD57" s="11">
        <f>IF(BA49&gt;0,INDEX(C258:V272,E22,G22)*BA49,0)</f>
        <v>0</v>
      </c>
      <c r="AE57" s="11">
        <f t="shared" si="1"/>
        <v>0</v>
      </c>
      <c r="AF57" s="11"/>
      <c r="AG57" s="11"/>
      <c r="AH57" s="11"/>
      <c r="AI57" s="11"/>
      <c r="AJ57" s="11"/>
      <c r="AK57" s="11"/>
      <c r="AL57" s="11"/>
      <c r="AM57" s="11"/>
      <c r="AN57" s="11"/>
      <c r="AO57" s="27"/>
      <c r="AP57" s="3"/>
      <c r="AQ57" s="3"/>
      <c r="AR57" s="3"/>
      <c r="AS57" s="3"/>
      <c r="AT57" s="85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6"/>
      <c r="BN57" s="20"/>
      <c r="BO57" s="20"/>
      <c r="BP57" s="20"/>
      <c r="BQ57" s="20"/>
      <c r="BR57" s="20"/>
    </row>
    <row r="58" spans="1:70" x14ac:dyDescent="0.25">
      <c r="A58" s="3"/>
      <c r="B58" s="3"/>
      <c r="C58" s="3"/>
      <c r="D58" s="7"/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3"/>
      <c r="V58" s="3"/>
      <c r="W58" s="3"/>
      <c r="X58" s="3"/>
      <c r="Y58" s="3"/>
      <c r="Z58" s="26"/>
      <c r="AA58" s="11"/>
      <c r="AB58" s="11" t="s">
        <v>47</v>
      </c>
      <c r="AC58" s="11"/>
      <c r="AD58" s="11">
        <f>IF(BD49&gt;0,INDEX(C280:V286,E34,G34)*BD49,0)</f>
        <v>0</v>
      </c>
      <c r="AE58" s="11">
        <f t="shared" si="1"/>
        <v>0</v>
      </c>
      <c r="AF58" s="11"/>
      <c r="AG58" s="11"/>
      <c r="AH58" s="11"/>
      <c r="AI58" s="11"/>
      <c r="AJ58" s="11"/>
      <c r="AK58" s="11"/>
      <c r="AL58" s="11"/>
      <c r="AM58" s="11"/>
      <c r="AN58" s="11"/>
      <c r="AO58" s="27"/>
      <c r="AP58" s="3"/>
      <c r="AQ58" s="3"/>
      <c r="AR58" s="3"/>
      <c r="AS58" s="3"/>
      <c r="AT58" s="85"/>
      <c r="AU58" s="87" t="s">
        <v>115</v>
      </c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6"/>
      <c r="BN58" s="20"/>
      <c r="BO58" s="20"/>
      <c r="BP58" s="20"/>
      <c r="BQ58" s="20"/>
      <c r="BR58" s="20"/>
    </row>
    <row r="59" spans="1:70" x14ac:dyDescent="0.25">
      <c r="A59" s="3"/>
      <c r="B59" s="3"/>
      <c r="C59" s="3"/>
      <c r="D59" s="7"/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3"/>
      <c r="V59" s="3"/>
      <c r="W59" s="3"/>
      <c r="X59" s="3"/>
      <c r="Y59" s="3"/>
      <c r="Z59" s="26"/>
      <c r="AA59" s="11"/>
      <c r="AB59" s="11" t="s">
        <v>47</v>
      </c>
      <c r="AC59" s="11"/>
      <c r="AD59" s="11">
        <f>IF(BG49&gt;0,INDEX(C280:V286,E35,G35)*BG49,0)</f>
        <v>0</v>
      </c>
      <c r="AE59" s="11">
        <f t="shared" si="1"/>
        <v>0</v>
      </c>
      <c r="AF59" s="11"/>
      <c r="AG59" s="11"/>
      <c r="AH59" s="11"/>
      <c r="AI59" s="11"/>
      <c r="AJ59" s="11"/>
      <c r="AK59" s="11"/>
      <c r="AL59" s="11"/>
      <c r="AM59" s="11"/>
      <c r="AN59" s="11"/>
      <c r="AO59" s="27"/>
      <c r="AP59" s="3"/>
      <c r="AQ59" s="3"/>
      <c r="AR59" s="3"/>
      <c r="AS59" s="3"/>
      <c r="AT59" s="85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6"/>
      <c r="BN59" s="20"/>
      <c r="BO59" s="20"/>
      <c r="BP59" s="20"/>
      <c r="BQ59" s="20"/>
      <c r="BR59" s="20"/>
    </row>
    <row r="60" spans="1:70" x14ac:dyDescent="0.25">
      <c r="A60" s="3"/>
      <c r="B60" s="3"/>
      <c r="C60" s="3"/>
      <c r="D60" s="7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3"/>
      <c r="V60" s="3"/>
      <c r="W60" s="3"/>
      <c r="X60" s="3"/>
      <c r="Y60" s="3"/>
      <c r="Z60" s="26"/>
      <c r="AA60" s="11"/>
      <c r="AB60" s="11" t="s">
        <v>47</v>
      </c>
      <c r="AC60" s="11"/>
      <c r="AD60" s="11">
        <f>IF(BJ49&gt;0,INDEX(C280:V286,E36,G36)*BJ49,0)</f>
        <v>0</v>
      </c>
      <c r="AE60" s="11">
        <f t="shared" si="1"/>
        <v>0</v>
      </c>
      <c r="AF60" s="11"/>
      <c r="AG60" s="11"/>
      <c r="AH60" s="11"/>
      <c r="AI60" s="11"/>
      <c r="AJ60" s="11"/>
      <c r="AK60" s="11"/>
      <c r="AL60" s="11"/>
      <c r="AM60" s="11"/>
      <c r="AN60" s="11"/>
      <c r="AO60" s="27"/>
      <c r="AP60" s="3"/>
      <c r="AQ60" s="3"/>
      <c r="AR60" s="3"/>
      <c r="AS60" s="3"/>
      <c r="AT60" s="85"/>
      <c r="AU60" s="99" t="s">
        <v>151</v>
      </c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6"/>
      <c r="BN60" s="20"/>
      <c r="BO60" s="20"/>
      <c r="BP60" s="20"/>
      <c r="BQ60" s="20"/>
      <c r="BR60" s="20"/>
    </row>
    <row r="61" spans="1:70" ht="15.75" thickBot="1" x14ac:dyDescent="0.3">
      <c r="A61" s="3"/>
      <c r="B61" s="3"/>
      <c r="C61" s="3"/>
      <c r="D61" s="7"/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3"/>
      <c r="V61" s="3"/>
      <c r="W61" s="3"/>
      <c r="X61" s="3"/>
      <c r="Y61" s="3"/>
      <c r="Z61" s="28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30"/>
      <c r="AP61" s="3"/>
      <c r="AQ61" s="3"/>
      <c r="AR61" s="3"/>
      <c r="AS61" s="3"/>
      <c r="AT61" s="85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6"/>
      <c r="BN61" s="20"/>
      <c r="BO61" s="20"/>
      <c r="BP61" s="20"/>
      <c r="BQ61" s="20"/>
      <c r="BR61" s="20"/>
    </row>
    <row r="62" spans="1:70" ht="15" customHeight="1" thickBot="1" x14ac:dyDescent="0.3">
      <c r="A62" s="3"/>
      <c r="B62" s="3"/>
      <c r="C62" s="3"/>
      <c r="D62" s="7"/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3"/>
      <c r="V62" s="182" t="s">
        <v>187</v>
      </c>
      <c r="W62" s="183"/>
      <c r="X62" s="184"/>
      <c r="Y62" s="3"/>
      <c r="Z62" s="182" t="s">
        <v>189</v>
      </c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4"/>
      <c r="AP62" s="3"/>
      <c r="AQ62" s="3"/>
      <c r="AR62" s="3"/>
      <c r="AS62" s="3"/>
      <c r="AT62" s="85"/>
      <c r="AU62" s="87"/>
      <c r="AV62" s="99"/>
      <c r="AW62" s="99"/>
      <c r="AX62" s="87" t="s">
        <v>52</v>
      </c>
      <c r="AY62" s="87"/>
      <c r="AZ62" s="87"/>
      <c r="BA62" s="87" t="s">
        <v>53</v>
      </c>
      <c r="BB62" s="87"/>
      <c r="BC62" s="87"/>
      <c r="BD62" s="87" t="s">
        <v>117</v>
      </c>
      <c r="BE62" s="87"/>
      <c r="BF62" s="87"/>
      <c r="BG62" s="87" t="s">
        <v>113</v>
      </c>
      <c r="BH62" s="87"/>
      <c r="BI62" s="87"/>
      <c r="BJ62" s="87"/>
      <c r="BK62" s="87"/>
      <c r="BL62" s="87"/>
      <c r="BM62" s="86"/>
      <c r="BN62" s="20"/>
      <c r="BO62" s="20"/>
      <c r="BP62" s="20"/>
      <c r="BQ62" s="20"/>
      <c r="BR62" s="20"/>
    </row>
    <row r="63" spans="1:70" ht="15.75" customHeight="1" thickBot="1" x14ac:dyDescent="0.3">
      <c r="A63" s="3"/>
      <c r="B63" s="3"/>
      <c r="C63" s="3"/>
      <c r="D63" s="7"/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3"/>
      <c r="V63" s="143" t="s">
        <v>199</v>
      </c>
      <c r="W63" s="11"/>
      <c r="X63" s="145" t="s">
        <v>138</v>
      </c>
      <c r="Y63" s="3"/>
      <c r="Z63" s="74"/>
      <c r="AA63" s="3"/>
      <c r="AB63" s="3"/>
      <c r="AC63" s="3"/>
      <c r="AD63" s="3"/>
      <c r="AE63" s="3"/>
      <c r="AF63" s="25"/>
      <c r="AG63" s="3"/>
      <c r="AH63" s="3"/>
      <c r="AI63" s="3"/>
      <c r="AJ63" s="3"/>
      <c r="AK63" s="3"/>
      <c r="AL63" s="3"/>
      <c r="AM63" s="23"/>
      <c r="AN63" s="24" t="s">
        <v>201</v>
      </c>
      <c r="AO63" s="25"/>
      <c r="AP63" s="3"/>
      <c r="AQ63" s="3"/>
      <c r="AR63" s="3"/>
      <c r="AS63" s="3"/>
      <c r="AT63" s="85"/>
      <c r="AU63" s="99"/>
      <c r="AV63" s="99"/>
      <c r="AW63" s="99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6"/>
      <c r="BN63" s="20"/>
      <c r="BO63" s="20"/>
      <c r="BP63" s="20"/>
      <c r="BQ63" s="20"/>
      <c r="BR63" s="20"/>
    </row>
    <row r="64" spans="1:70" ht="15.75" customHeight="1" thickBot="1" x14ac:dyDescent="0.3">
      <c r="A64" s="3"/>
      <c r="B64" s="3"/>
      <c r="C64" s="3"/>
      <c r="D64" s="7"/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3"/>
      <c r="V64" s="144"/>
      <c r="W64" s="11"/>
      <c r="X64" s="146"/>
      <c r="Y64" s="3"/>
      <c r="Z64" s="75"/>
      <c r="AA64" s="3"/>
      <c r="AB64" s="3"/>
      <c r="AC64" s="3"/>
      <c r="AD64" s="3"/>
      <c r="AE64" s="3"/>
      <c r="AF64" s="71" t="s">
        <v>200</v>
      </c>
      <c r="AG64" s="3"/>
      <c r="AH64" s="204" t="s">
        <v>178</v>
      </c>
      <c r="AI64" s="24"/>
      <c r="AJ64" s="211" t="s">
        <v>180</v>
      </c>
      <c r="AK64" s="3"/>
      <c r="AL64" s="3"/>
      <c r="AM64" s="26"/>
      <c r="AN64" s="11">
        <v>14150</v>
      </c>
      <c r="AO64" s="27"/>
      <c r="AP64" s="3"/>
      <c r="AQ64" s="3"/>
      <c r="AR64" s="3"/>
      <c r="AS64" s="3"/>
      <c r="AT64" s="85"/>
      <c r="AU64" s="99"/>
      <c r="AV64" s="99"/>
      <c r="AW64" s="99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100">
        <f>AN64</f>
        <v>14150</v>
      </c>
      <c r="BK64" s="87"/>
      <c r="BL64" s="87"/>
      <c r="BM64" s="86"/>
      <c r="BN64" s="20"/>
      <c r="BO64" s="20"/>
      <c r="BP64" s="20"/>
      <c r="BQ64" s="20"/>
      <c r="BR64" s="20"/>
    </row>
    <row r="65" spans="1:70" ht="15.75" thickBot="1" x14ac:dyDescent="0.3">
      <c r="A65" s="3"/>
      <c r="B65" s="3"/>
      <c r="C65" s="3"/>
      <c r="D65" s="7"/>
      <c r="E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3"/>
      <c r="V65" s="26" t="b">
        <v>1</v>
      </c>
      <c r="W65" s="11"/>
      <c r="X65" s="27" t="b">
        <v>1</v>
      </c>
      <c r="Y65" s="3"/>
      <c r="Z65" s="75"/>
      <c r="AA65" s="3"/>
      <c r="AB65" s="3"/>
      <c r="AC65" s="3" t="s">
        <v>139</v>
      </c>
      <c r="AD65" s="3">
        <v>550</v>
      </c>
      <c r="AE65" s="3">
        <f>INDEX(AD65:AD70,AD71)</f>
        <v>0</v>
      </c>
      <c r="AF65" s="73">
        <f>AE65*1000*AX67</f>
        <v>0</v>
      </c>
      <c r="AG65" s="3"/>
      <c r="AH65" s="210"/>
      <c r="AI65" s="11"/>
      <c r="AJ65" s="212"/>
      <c r="AK65" s="3"/>
      <c r="AL65" s="3"/>
      <c r="AM65" s="26"/>
      <c r="AN65" s="11"/>
      <c r="AO65" s="27"/>
      <c r="AP65" s="3"/>
      <c r="AQ65" s="3"/>
      <c r="AR65" s="3"/>
      <c r="AS65" s="3"/>
      <c r="AT65" s="85"/>
      <c r="AU65" s="101"/>
      <c r="AV65" s="101"/>
      <c r="AW65" s="101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6"/>
      <c r="BN65" s="20"/>
      <c r="BO65" s="20"/>
      <c r="BP65" s="20"/>
      <c r="BQ65" s="20"/>
      <c r="BR65" s="20"/>
    </row>
    <row r="66" spans="1:70" ht="15.75" customHeight="1" thickBot="1" x14ac:dyDescent="0.3">
      <c r="A66" s="3"/>
      <c r="B66" s="3"/>
      <c r="C66" s="3"/>
      <c r="D66" s="7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3"/>
      <c r="V66" s="26" t="b">
        <v>0</v>
      </c>
      <c r="W66" s="11"/>
      <c r="X66" s="27" t="b">
        <v>0</v>
      </c>
      <c r="Y66" s="3"/>
      <c r="Z66" s="75"/>
      <c r="AA66" s="3"/>
      <c r="AB66" s="3"/>
      <c r="AC66" s="3" t="s">
        <v>140</v>
      </c>
      <c r="AD66" s="3">
        <v>700</v>
      </c>
      <c r="AE66" s="3">
        <f>INDEX(AD65:AD70,AD72)</f>
        <v>0</v>
      </c>
      <c r="AF66" s="73">
        <f>AE66*1000*BA67</f>
        <v>0</v>
      </c>
      <c r="AG66" s="3"/>
      <c r="AH66" s="210"/>
      <c r="AI66" s="11"/>
      <c r="AJ66" s="212"/>
      <c r="AK66" s="3"/>
      <c r="AL66" s="3"/>
      <c r="AM66" s="26"/>
      <c r="AN66" s="71" t="s">
        <v>202</v>
      </c>
      <c r="AO66" s="27"/>
      <c r="AP66" s="3"/>
      <c r="AQ66" s="3"/>
      <c r="AR66" s="3"/>
      <c r="AS66" s="3"/>
      <c r="AT66" s="85"/>
      <c r="AU66" s="102"/>
      <c r="AV66" s="102"/>
      <c r="AW66" s="102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6"/>
      <c r="BN66" s="20"/>
      <c r="BO66" s="20"/>
      <c r="BP66" s="20"/>
      <c r="BQ66" s="20"/>
      <c r="BR66" s="20"/>
    </row>
    <row r="67" spans="1:70" ht="16.5" thickTop="1" thickBot="1" x14ac:dyDescent="0.3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3"/>
      <c r="V67" s="26" t="b">
        <v>0</v>
      </c>
      <c r="W67" s="11"/>
      <c r="X67" s="27" t="b">
        <v>0</v>
      </c>
      <c r="Y67" s="3"/>
      <c r="Z67" s="75"/>
      <c r="AA67" s="3"/>
      <c r="AB67" s="3"/>
      <c r="AC67" s="3" t="s">
        <v>141</v>
      </c>
      <c r="AD67" s="3">
        <v>950</v>
      </c>
      <c r="AE67" s="3">
        <f>INDEX(AD65:AD70,AD75)</f>
        <v>0</v>
      </c>
      <c r="AF67" s="72">
        <f>AE67*1000*BD67</f>
        <v>0</v>
      </c>
      <c r="AG67" s="3"/>
      <c r="AH67" s="35">
        <f>AU52+AX52+BA52+BD52+BG52+BJ52+AK55+AF65+AF66+AF67+AN67</f>
        <v>4828653.3171450607</v>
      </c>
      <c r="AI67" s="29"/>
      <c r="AJ67" s="79">
        <f>AH67/1000000</f>
        <v>4.8286533171450605</v>
      </c>
      <c r="AK67" s="3"/>
      <c r="AL67" s="3"/>
      <c r="AM67" s="26"/>
      <c r="AN67" s="35">
        <f>AN64*BG67</f>
        <v>353750</v>
      </c>
      <c r="AO67" s="27"/>
      <c r="AP67" s="3"/>
      <c r="AQ67" s="3"/>
      <c r="AR67" s="3"/>
      <c r="AS67" s="3"/>
      <c r="AT67" s="85"/>
      <c r="AU67" s="102" t="s">
        <v>152</v>
      </c>
      <c r="AV67" s="102"/>
      <c r="AW67" s="102"/>
      <c r="AX67" s="138">
        <v>0</v>
      </c>
      <c r="AY67" s="139"/>
      <c r="AZ67" s="87"/>
      <c r="BA67" s="125">
        <v>0</v>
      </c>
      <c r="BB67" s="127"/>
      <c r="BC67" s="87"/>
      <c r="BD67" s="138">
        <v>0</v>
      </c>
      <c r="BE67" s="139"/>
      <c r="BF67" s="87"/>
      <c r="BG67" s="138">
        <v>25</v>
      </c>
      <c r="BH67" s="139"/>
      <c r="BI67" s="87"/>
      <c r="BJ67" s="87"/>
      <c r="BK67" s="87"/>
      <c r="BL67" s="87"/>
      <c r="BM67" s="86"/>
      <c r="BN67" s="20"/>
      <c r="BO67" s="20"/>
      <c r="BP67" s="20"/>
      <c r="BQ67" s="20"/>
      <c r="BR67" s="20"/>
    </row>
    <row r="68" spans="1:70" ht="15.75" thickBot="1" x14ac:dyDescent="0.3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3"/>
      <c r="V68" s="26" t="b">
        <v>0</v>
      </c>
      <c r="W68" s="11"/>
      <c r="X68" s="27" t="b">
        <v>0</v>
      </c>
      <c r="Y68" s="3"/>
      <c r="Z68" s="75"/>
      <c r="AA68" s="3"/>
      <c r="AB68" s="3"/>
      <c r="AC68" s="3" t="s">
        <v>142</v>
      </c>
      <c r="AD68" s="3">
        <v>1300</v>
      </c>
      <c r="AE68" s="3"/>
      <c r="AF68" s="27"/>
      <c r="AG68" s="3"/>
      <c r="AH68" s="3"/>
      <c r="AI68" s="3"/>
      <c r="AJ68" s="3"/>
      <c r="AK68" s="3"/>
      <c r="AL68" s="3"/>
      <c r="AM68" s="28"/>
      <c r="AN68" s="29"/>
      <c r="AO68" s="30"/>
      <c r="AP68" s="3"/>
      <c r="AQ68" s="3"/>
      <c r="AR68" s="3"/>
      <c r="AS68" s="3"/>
      <c r="AT68" s="85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6"/>
      <c r="BN68" s="20"/>
      <c r="BO68" s="20"/>
      <c r="BP68" s="20"/>
      <c r="BQ68" s="20"/>
      <c r="BR68" s="20"/>
    </row>
    <row r="69" spans="1:70" ht="15.75" thickBot="1" x14ac:dyDescent="0.3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3"/>
      <c r="V69" s="26" t="b">
        <v>0</v>
      </c>
      <c r="W69" s="11"/>
      <c r="X69" s="27" t="b">
        <v>0</v>
      </c>
      <c r="Y69" s="3"/>
      <c r="Z69" s="75"/>
      <c r="AA69" s="3"/>
      <c r="AB69" s="3"/>
      <c r="AC69" s="3" t="s">
        <v>143</v>
      </c>
      <c r="AD69" s="3">
        <v>1875</v>
      </c>
      <c r="AE69" s="3"/>
      <c r="AF69" s="27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85"/>
      <c r="AU69" s="87" t="s">
        <v>153</v>
      </c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6"/>
      <c r="BN69" s="20"/>
      <c r="BO69" s="20"/>
      <c r="BP69" s="20"/>
      <c r="BQ69" s="20"/>
      <c r="BR69" s="20"/>
    </row>
    <row r="70" spans="1:7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26" t="b">
        <v>0</v>
      </c>
      <c r="W70" s="11"/>
      <c r="X70" s="27" t="b">
        <v>0</v>
      </c>
      <c r="Y70" s="3"/>
      <c r="Z70" s="75"/>
      <c r="AA70" s="3"/>
      <c r="AB70" s="3"/>
      <c r="AC70" s="3" t="s">
        <v>137</v>
      </c>
      <c r="AD70" s="3">
        <v>0</v>
      </c>
      <c r="AE70" s="3"/>
      <c r="AF70" s="27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85"/>
      <c r="AU70" s="87"/>
      <c r="AV70" s="87"/>
      <c r="AW70" s="87"/>
      <c r="AX70" s="87"/>
      <c r="AY70" s="87"/>
      <c r="AZ70" s="87"/>
      <c r="BA70" s="87"/>
      <c r="BB70" s="103" t="s">
        <v>155</v>
      </c>
      <c r="BC70" s="104"/>
      <c r="BD70" s="156">
        <f>AA80</f>
        <v>4474903.3171450607</v>
      </c>
      <c r="BE70" s="157"/>
      <c r="BF70" s="87"/>
      <c r="BG70" s="87"/>
      <c r="BH70" s="87"/>
      <c r="BI70" s="87"/>
      <c r="BJ70" s="87"/>
      <c r="BK70" s="87"/>
      <c r="BL70" s="87"/>
      <c r="BM70" s="86"/>
      <c r="BN70" s="20"/>
      <c r="BO70" s="20"/>
      <c r="BP70" s="20"/>
      <c r="BQ70" s="20"/>
      <c r="BR70" s="20"/>
    </row>
    <row r="71" spans="1:7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>
        <v>14</v>
      </c>
      <c r="Q71" s="3"/>
      <c r="R71" s="3">
        <v>5</v>
      </c>
      <c r="S71" s="3"/>
      <c r="T71" s="3"/>
      <c r="U71" s="3"/>
      <c r="V71" s="26" t="b">
        <v>0</v>
      </c>
      <c r="W71" s="11"/>
      <c r="X71" s="27"/>
      <c r="Y71" s="3"/>
      <c r="Z71" s="75"/>
      <c r="AA71" s="3"/>
      <c r="AB71" s="3"/>
      <c r="AC71" s="3"/>
      <c r="AD71" s="3">
        <v>6</v>
      </c>
      <c r="AE71" s="3"/>
      <c r="AF71" s="27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85"/>
      <c r="AU71" s="87"/>
      <c r="AV71" s="87"/>
      <c r="AW71" s="87"/>
      <c r="AX71" s="87"/>
      <c r="AY71" s="87"/>
      <c r="AZ71" s="87"/>
      <c r="BA71" s="87"/>
      <c r="BB71" s="105" t="s">
        <v>147</v>
      </c>
      <c r="BC71" s="87"/>
      <c r="BD71" s="147">
        <f>AA81</f>
        <v>0</v>
      </c>
      <c r="BE71" s="148"/>
      <c r="BF71" s="87"/>
      <c r="BG71" s="87"/>
      <c r="BH71" s="87"/>
      <c r="BI71" s="87"/>
      <c r="BJ71" s="87"/>
      <c r="BK71" s="87"/>
      <c r="BL71" s="87"/>
      <c r="BM71" s="86"/>
      <c r="BN71" s="20"/>
      <c r="BO71" s="20"/>
      <c r="BP71" s="20"/>
      <c r="BQ71" s="20"/>
      <c r="BR71" s="20"/>
    </row>
    <row r="72" spans="1:7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26" t="b">
        <v>0</v>
      </c>
      <c r="W72" s="11"/>
      <c r="X72" s="27"/>
      <c r="Y72" s="3"/>
      <c r="Z72" s="75"/>
      <c r="AA72" s="3"/>
      <c r="AB72" s="3"/>
      <c r="AC72" s="3"/>
      <c r="AD72" s="3">
        <v>6</v>
      </c>
      <c r="AE72" s="3"/>
      <c r="AF72" s="27"/>
      <c r="AG72" s="3"/>
      <c r="AH72" s="3">
        <v>2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85"/>
      <c r="AU72" s="87"/>
      <c r="AV72" s="87"/>
      <c r="AW72" s="87"/>
      <c r="AX72" s="87"/>
      <c r="AY72" s="87"/>
      <c r="AZ72" s="87"/>
      <c r="BA72" s="87"/>
      <c r="BB72" s="105" t="s">
        <v>116</v>
      </c>
      <c r="BC72" s="87"/>
      <c r="BD72" s="147">
        <f>AA82</f>
        <v>0</v>
      </c>
      <c r="BE72" s="148"/>
      <c r="BF72" s="87"/>
      <c r="BG72" s="87"/>
      <c r="BH72" s="87"/>
      <c r="BI72" s="87"/>
      <c r="BJ72" s="87"/>
      <c r="BK72" s="87"/>
      <c r="BL72" s="87"/>
      <c r="BM72" s="86"/>
      <c r="BN72" s="20"/>
      <c r="BO72" s="20"/>
      <c r="BP72" s="20"/>
      <c r="BQ72" s="20"/>
      <c r="BR72" s="20"/>
    </row>
    <row r="73" spans="1:70" ht="15.75" thickBo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198" t="s">
        <v>186</v>
      </c>
      <c r="W73" s="11"/>
      <c r="X73" s="27"/>
      <c r="Y73" s="3"/>
      <c r="Z73" s="75"/>
      <c r="AA73" s="11"/>
      <c r="AB73" s="11"/>
      <c r="AC73" s="11"/>
      <c r="AD73" s="11"/>
      <c r="AE73" s="11"/>
      <c r="AF73" s="27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85"/>
      <c r="AU73" s="87"/>
      <c r="AV73" s="87"/>
      <c r="AW73" s="87"/>
      <c r="AX73" s="87"/>
      <c r="AY73" s="87"/>
      <c r="AZ73" s="87"/>
      <c r="BA73" s="87"/>
      <c r="BB73" s="106" t="s">
        <v>113</v>
      </c>
      <c r="BC73" s="107"/>
      <c r="BD73" s="149">
        <f>AA83</f>
        <v>353750</v>
      </c>
      <c r="BE73" s="150"/>
      <c r="BF73" s="87"/>
      <c r="BG73" s="87"/>
      <c r="BH73" s="87"/>
      <c r="BI73" s="87"/>
      <c r="BJ73" s="87"/>
      <c r="BK73" s="87"/>
      <c r="BL73" s="87"/>
      <c r="BM73" s="86"/>
      <c r="BN73" s="20"/>
      <c r="BO73" s="20"/>
      <c r="BP73" s="20"/>
      <c r="BQ73" s="20"/>
      <c r="BR73" s="20"/>
    </row>
    <row r="74" spans="1:7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199"/>
      <c r="W74" s="11"/>
      <c r="X74" s="27"/>
      <c r="Y74" s="3"/>
      <c r="Z74" s="75"/>
      <c r="AA74" s="11"/>
      <c r="AB74" s="11"/>
      <c r="AC74" s="11"/>
      <c r="AD74" s="11"/>
      <c r="AE74" s="11"/>
      <c r="AF74" s="27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85"/>
      <c r="AU74" s="98" t="s">
        <v>157</v>
      </c>
      <c r="AV74" s="87"/>
      <c r="AW74" s="87"/>
      <c r="AX74" s="87"/>
      <c r="AY74" s="87"/>
      <c r="AZ74" s="87"/>
      <c r="BA74" s="87"/>
      <c r="BB74" s="87"/>
      <c r="BC74" s="108"/>
      <c r="BD74" s="108"/>
      <c r="BE74" s="87"/>
      <c r="BF74" s="87"/>
      <c r="BG74" s="109"/>
      <c r="BH74" s="87"/>
      <c r="BI74" s="87"/>
      <c r="BJ74" s="87"/>
      <c r="BK74" s="87"/>
      <c r="BL74" s="87"/>
      <c r="BM74" s="86"/>
      <c r="BN74" s="20"/>
      <c r="BO74" s="20"/>
      <c r="BP74" s="20"/>
      <c r="BQ74" s="20"/>
      <c r="BR74" s="20"/>
    </row>
    <row r="75" spans="1:70" ht="15.75" thickBo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v>15</v>
      </c>
      <c r="Q75" s="3"/>
      <c r="R75" s="3">
        <v>1</v>
      </c>
      <c r="S75" s="3"/>
      <c r="T75" s="3"/>
      <c r="U75" s="3"/>
      <c r="V75" s="26" t="b">
        <v>0</v>
      </c>
      <c r="W75" s="11"/>
      <c r="X75" s="27"/>
      <c r="Y75" s="3"/>
      <c r="Z75" s="76"/>
      <c r="AA75" s="77"/>
      <c r="AB75" s="77"/>
      <c r="AC75" s="77"/>
      <c r="AD75" s="77">
        <v>6</v>
      </c>
      <c r="AE75" s="77"/>
      <c r="AF75" s="78"/>
      <c r="AG75" s="3"/>
      <c r="AH75" s="3">
        <v>6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85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6"/>
      <c r="BN75" s="20"/>
      <c r="BO75" s="20"/>
      <c r="BP75" s="20"/>
      <c r="BQ75" s="20"/>
      <c r="BR75" s="20"/>
    </row>
    <row r="76" spans="1:70" ht="16.5" thickTop="1" thickBo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26" t="b">
        <v>0</v>
      </c>
      <c r="W76" s="11"/>
      <c r="X76" s="27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22"/>
      <c r="AM76" s="3"/>
      <c r="AN76" s="3"/>
      <c r="AO76" s="3"/>
      <c r="AP76" s="3"/>
      <c r="AQ76" s="3"/>
      <c r="AR76" s="3"/>
      <c r="AS76" s="3"/>
      <c r="AT76" s="85"/>
      <c r="AU76" s="102" t="s">
        <v>61</v>
      </c>
      <c r="AV76" s="102"/>
      <c r="AW76" s="102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109">
        <f>AH78/1000</f>
        <v>3.6999999999999998E-2</v>
      </c>
      <c r="BJ76" s="87"/>
      <c r="BK76" s="87"/>
      <c r="BL76" s="87"/>
      <c r="BM76" s="86"/>
      <c r="BN76" s="20"/>
      <c r="BO76" s="20"/>
      <c r="BP76" s="20"/>
      <c r="BQ76" s="20"/>
      <c r="BR76" s="20"/>
    </row>
    <row r="77" spans="1:70" ht="15" customHeight="1" thickBot="1" x14ac:dyDescent="0.3">
      <c r="A77" s="3"/>
      <c r="B77" s="3"/>
      <c r="C77" s="3"/>
      <c r="D77" s="3"/>
      <c r="E77" s="189" t="s">
        <v>23</v>
      </c>
      <c r="F77" s="179" t="s">
        <v>22</v>
      </c>
      <c r="G77" s="180"/>
      <c r="H77" s="180"/>
      <c r="I77" s="180"/>
      <c r="J77" s="180"/>
      <c r="K77" s="181"/>
      <c r="L77" s="3"/>
      <c r="M77" s="3"/>
      <c r="N77" s="3"/>
      <c r="O77" s="3"/>
      <c r="P77" s="3">
        <v>15</v>
      </c>
      <c r="Q77" s="3"/>
      <c r="R77" s="3">
        <v>1</v>
      </c>
      <c r="S77" s="3"/>
      <c r="T77" s="3"/>
      <c r="U77" s="3"/>
      <c r="V77" s="26" t="b">
        <v>0</v>
      </c>
      <c r="W77" s="11"/>
      <c r="X77" s="27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85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6"/>
      <c r="BN77" s="20"/>
      <c r="BO77" s="20"/>
      <c r="BP77" s="20"/>
      <c r="BQ77" s="20"/>
      <c r="BR77" s="20"/>
    </row>
    <row r="78" spans="1:70" ht="15" customHeight="1" thickBot="1" x14ac:dyDescent="0.3">
      <c r="A78" s="3"/>
      <c r="B78" s="3"/>
      <c r="C78" s="3"/>
      <c r="D78" s="3"/>
      <c r="E78" s="190"/>
      <c r="F78" s="162" t="s">
        <v>24</v>
      </c>
      <c r="G78" s="163"/>
      <c r="H78" s="163"/>
      <c r="I78" s="163"/>
      <c r="J78" s="163"/>
      <c r="K78" s="164"/>
      <c r="L78" s="3"/>
      <c r="M78" s="3"/>
      <c r="N78" s="3"/>
      <c r="O78" s="3"/>
      <c r="P78" s="3"/>
      <c r="Q78" s="3"/>
      <c r="R78" s="3"/>
      <c r="S78" s="3"/>
      <c r="T78" s="3"/>
      <c r="U78" s="3"/>
      <c r="V78" s="28" t="b">
        <v>0</v>
      </c>
      <c r="W78" s="29"/>
      <c r="X78" s="30"/>
      <c r="Y78" s="3"/>
      <c r="Z78" s="185" t="s">
        <v>179</v>
      </c>
      <c r="AA78" s="186"/>
      <c r="AB78" s="80"/>
      <c r="AC78" s="3"/>
      <c r="AD78" s="3"/>
      <c r="AE78" s="3"/>
      <c r="AF78" s="34">
        <f>AH78*AH67/1000</f>
        <v>178660.17273436725</v>
      </c>
      <c r="AG78" s="3"/>
      <c r="AH78" s="8">
        <v>37</v>
      </c>
      <c r="AI78" s="3"/>
      <c r="AJ78" s="71" t="s">
        <v>93</v>
      </c>
      <c r="AK78" s="3"/>
      <c r="AL78" s="3"/>
      <c r="AM78" s="3"/>
      <c r="AN78" s="3"/>
      <c r="AO78" s="3"/>
      <c r="AP78" s="3"/>
      <c r="AQ78" s="3"/>
      <c r="AR78" s="3"/>
      <c r="AS78" s="3"/>
      <c r="AT78" s="85"/>
      <c r="AU78" s="165" t="s">
        <v>66</v>
      </c>
      <c r="AV78" s="165"/>
      <c r="AW78" s="165"/>
      <c r="AX78" s="165" t="s">
        <v>67</v>
      </c>
      <c r="AY78" s="165"/>
      <c r="AZ78" s="165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6"/>
      <c r="BN78" s="20"/>
      <c r="BO78" s="20"/>
      <c r="BP78" s="20"/>
      <c r="BQ78" s="20"/>
      <c r="BR78" s="20"/>
    </row>
    <row r="79" spans="1:70" ht="15" customHeight="1" thickBot="1" x14ac:dyDescent="0.3">
      <c r="A79" s="3"/>
      <c r="B79" s="3"/>
      <c r="C79" s="3"/>
      <c r="D79" s="3"/>
      <c r="E79" s="191"/>
      <c r="F79" s="63" t="s">
        <v>25</v>
      </c>
      <c r="G79" s="63" t="s">
        <v>26</v>
      </c>
      <c r="H79" s="63" t="s">
        <v>27</v>
      </c>
      <c r="I79" s="63" t="s">
        <v>28</v>
      </c>
      <c r="J79" s="63" t="s">
        <v>29</v>
      </c>
      <c r="K79" s="64"/>
      <c r="L79" s="3"/>
      <c r="M79" s="3"/>
      <c r="N79" s="3"/>
      <c r="O79" s="3"/>
      <c r="P79" s="3">
        <v>15</v>
      </c>
      <c r="Q79" s="3"/>
      <c r="R79" s="3">
        <v>1</v>
      </c>
      <c r="S79" s="3"/>
      <c r="T79" s="3"/>
      <c r="U79" s="3"/>
      <c r="V79" s="3"/>
      <c r="W79" s="3"/>
      <c r="X79" s="3"/>
      <c r="Y79" s="3"/>
      <c r="Z79" s="187"/>
      <c r="AA79" s="188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85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6"/>
      <c r="BN79" s="20"/>
      <c r="BO79" s="20"/>
      <c r="BP79" s="20"/>
      <c r="BQ79" s="20"/>
      <c r="BR79" s="20"/>
    </row>
    <row r="80" spans="1:70" ht="15" customHeight="1" thickBot="1" x14ac:dyDescent="0.3">
      <c r="A80" s="3"/>
      <c r="B80" s="3"/>
      <c r="C80" s="3"/>
      <c r="D80" s="3"/>
      <c r="E80" s="38">
        <v>0</v>
      </c>
      <c r="F80" s="9">
        <v>7.84</v>
      </c>
      <c r="G80" s="9">
        <v>9.84</v>
      </c>
      <c r="H80" s="9">
        <v>14.2</v>
      </c>
      <c r="I80" s="9">
        <v>18.82</v>
      </c>
      <c r="J80" s="9">
        <v>25.06</v>
      </c>
      <c r="K80" s="39">
        <v>30.68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6" t="s">
        <v>154</v>
      </c>
      <c r="AA80" s="32">
        <f>AU52+AX52+BA52+BD52+BG52+BJ52</f>
        <v>4474903.3171450607</v>
      </c>
      <c r="AB80" s="3"/>
      <c r="AC80" s="3"/>
      <c r="AD80" s="3"/>
      <c r="AE80" s="3"/>
      <c r="AF80" s="35">
        <f>AH80*AH67/1000</f>
        <v>458722.06512878079</v>
      </c>
      <c r="AG80" s="3"/>
      <c r="AH80" s="3">
        <v>95</v>
      </c>
      <c r="AI80" s="3"/>
      <c r="AJ80" s="71" t="s">
        <v>94</v>
      </c>
      <c r="AK80" s="3"/>
      <c r="AL80" s="3"/>
      <c r="AM80" s="3"/>
      <c r="AN80" s="3"/>
      <c r="AO80" s="3"/>
      <c r="AP80" s="3"/>
      <c r="AQ80" s="3"/>
      <c r="AR80" s="3"/>
      <c r="AS80" s="3"/>
      <c r="AT80" s="85"/>
      <c r="AU80" s="103" t="s">
        <v>68</v>
      </c>
      <c r="AV80" s="104"/>
      <c r="AW80" s="104"/>
      <c r="AX80" s="110">
        <v>0.01</v>
      </c>
      <c r="AY80" s="156">
        <f t="shared" ref="AY80:AY88" si="2">AH103</f>
        <v>4889.2688223140312</v>
      </c>
      <c r="AZ80" s="157"/>
      <c r="BA80" s="87"/>
      <c r="BB80" s="87" t="s">
        <v>62</v>
      </c>
      <c r="BC80" s="87"/>
      <c r="BD80" s="87"/>
      <c r="BE80" s="87"/>
      <c r="BF80" s="87"/>
      <c r="BG80" s="87"/>
      <c r="BH80" s="87"/>
      <c r="BI80" s="109">
        <f>AH80/1000</f>
        <v>9.5000000000000001E-2</v>
      </c>
      <c r="BJ80" s="87"/>
      <c r="BK80" s="87"/>
      <c r="BL80" s="87"/>
      <c r="BM80" s="86"/>
      <c r="BN80" s="20"/>
      <c r="BO80" s="20"/>
      <c r="BP80" s="20"/>
      <c r="BQ80" s="20"/>
      <c r="BR80" s="20"/>
    </row>
    <row r="81" spans="1:70" ht="15" customHeight="1" thickBot="1" x14ac:dyDescent="0.3">
      <c r="A81" s="3"/>
      <c r="B81" s="3"/>
      <c r="C81" s="3"/>
      <c r="D81" s="3"/>
      <c r="E81" s="40">
        <v>0.5</v>
      </c>
      <c r="F81" s="9">
        <v>7.84</v>
      </c>
      <c r="G81" s="9">
        <v>9.84</v>
      </c>
      <c r="H81" s="9">
        <v>14.2</v>
      </c>
      <c r="I81" s="9">
        <v>18.82</v>
      </c>
      <c r="J81" s="9">
        <v>25.06</v>
      </c>
      <c r="K81" s="39">
        <v>30.68</v>
      </c>
      <c r="L81" s="3"/>
      <c r="M81" s="3"/>
      <c r="N81" s="3"/>
      <c r="O81" s="3"/>
      <c r="P81" s="3">
        <v>5</v>
      </c>
      <c r="Q81" s="3"/>
      <c r="R81" s="3">
        <v>3</v>
      </c>
      <c r="S81" s="3"/>
      <c r="T81" s="3"/>
      <c r="U81" s="3"/>
      <c r="V81" s="3"/>
      <c r="W81" s="3"/>
      <c r="X81" s="3"/>
      <c r="Y81" s="3"/>
      <c r="Z81" s="26" t="s">
        <v>148</v>
      </c>
      <c r="AA81" s="27">
        <f>AK55</f>
        <v>0</v>
      </c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85"/>
      <c r="AU81" s="105" t="s">
        <v>69</v>
      </c>
      <c r="AV81" s="87"/>
      <c r="AW81" s="87"/>
      <c r="AX81" s="111">
        <v>0.13</v>
      </c>
      <c r="AY81" s="147">
        <f t="shared" si="2"/>
        <v>63560.494690082407</v>
      </c>
      <c r="AZ81" s="148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6"/>
      <c r="BN81" s="20"/>
      <c r="BO81" s="20"/>
      <c r="BP81" s="20"/>
      <c r="BQ81" s="20"/>
      <c r="BR81" s="20"/>
    </row>
    <row r="82" spans="1:70" ht="15" customHeight="1" thickBot="1" x14ac:dyDescent="0.3">
      <c r="A82" s="3"/>
      <c r="B82" s="3"/>
      <c r="C82" s="3"/>
      <c r="D82" s="3"/>
      <c r="E82" s="41">
        <v>0.6</v>
      </c>
      <c r="F82" s="9">
        <v>7.58</v>
      </c>
      <c r="G82" s="9">
        <v>9.5</v>
      </c>
      <c r="H82" s="9">
        <v>13.68</v>
      </c>
      <c r="I82" s="9">
        <v>18.079999999999998</v>
      </c>
      <c r="J82" s="9">
        <v>24.07</v>
      </c>
      <c r="K82" s="39">
        <v>29.45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6" t="s">
        <v>144</v>
      </c>
      <c r="AA82" s="27">
        <f>AF65+AF66+AF67</f>
        <v>0</v>
      </c>
      <c r="AB82" s="3"/>
      <c r="AC82" s="3"/>
      <c r="AD82" s="3"/>
      <c r="AE82" s="3"/>
      <c r="AF82" s="35">
        <f>AH82*AH67/1000</f>
        <v>106230.37297719133</v>
      </c>
      <c r="AG82" s="3"/>
      <c r="AH82" s="3">
        <v>22</v>
      </c>
      <c r="AI82" s="3"/>
      <c r="AJ82" s="182" t="s">
        <v>95</v>
      </c>
      <c r="AK82" s="184"/>
      <c r="AL82" s="3"/>
      <c r="AM82" s="3"/>
      <c r="AN82" s="3"/>
      <c r="AO82" s="3"/>
      <c r="AP82" s="3"/>
      <c r="AQ82" s="3"/>
      <c r="AR82" s="3"/>
      <c r="AS82" s="3"/>
      <c r="AT82" s="85"/>
      <c r="AU82" s="105" t="s">
        <v>70</v>
      </c>
      <c r="AV82" s="87"/>
      <c r="AW82" s="87"/>
      <c r="AX82" s="111">
        <v>0.15</v>
      </c>
      <c r="AY82" s="147">
        <f t="shared" si="2"/>
        <v>73339.032334710471</v>
      </c>
      <c r="AZ82" s="148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6"/>
      <c r="BN82" s="20"/>
      <c r="BO82" s="20"/>
      <c r="BP82" s="20"/>
      <c r="BQ82" s="20"/>
      <c r="BR82" s="20"/>
    </row>
    <row r="83" spans="1:70" ht="15" customHeight="1" thickTop="1" thickBot="1" x14ac:dyDescent="0.3">
      <c r="A83" s="3"/>
      <c r="B83" s="3"/>
      <c r="C83" s="3"/>
      <c r="D83" s="3"/>
      <c r="E83" s="41">
        <v>0.7</v>
      </c>
      <c r="F83" s="9">
        <v>7.37</v>
      </c>
      <c r="G83" s="9">
        <v>9.2100000000000009</v>
      </c>
      <c r="H83" s="9">
        <v>13.24</v>
      </c>
      <c r="I83" s="9">
        <v>17.489999999999998</v>
      </c>
      <c r="J83" s="9">
        <v>23.26</v>
      </c>
      <c r="K83" s="39">
        <v>28.44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28" t="s">
        <v>113</v>
      </c>
      <c r="AA83" s="27">
        <f>AN67</f>
        <v>353750</v>
      </c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85"/>
      <c r="AU83" s="105" t="s">
        <v>71</v>
      </c>
      <c r="AV83" s="87"/>
      <c r="AW83" s="87"/>
      <c r="AX83" s="111">
        <v>0.26</v>
      </c>
      <c r="AY83" s="147">
        <f t="shared" si="2"/>
        <v>127120.98938016481</v>
      </c>
      <c r="AZ83" s="148"/>
      <c r="BA83" s="87"/>
      <c r="BB83" s="87" t="s">
        <v>63</v>
      </c>
      <c r="BC83" s="87"/>
      <c r="BD83" s="87"/>
      <c r="BE83" s="87"/>
      <c r="BF83" s="87"/>
      <c r="BG83" s="87"/>
      <c r="BH83" s="87"/>
      <c r="BI83" s="135">
        <v>0</v>
      </c>
      <c r="BJ83" s="136"/>
      <c r="BK83" s="137"/>
      <c r="BL83" s="87"/>
      <c r="BM83" s="86"/>
      <c r="BN83" s="20"/>
      <c r="BO83" s="20"/>
      <c r="BP83" s="20"/>
      <c r="BQ83" s="20"/>
      <c r="BR83" s="20"/>
    </row>
    <row r="84" spans="1:70" ht="15" customHeight="1" thickBot="1" x14ac:dyDescent="0.3">
      <c r="A84" s="3"/>
      <c r="B84" s="3"/>
      <c r="C84" s="3"/>
      <c r="D84" s="3"/>
      <c r="E84" s="41">
        <v>0.8</v>
      </c>
      <c r="F84" s="9">
        <v>7.2</v>
      </c>
      <c r="G84" s="9">
        <v>8.98</v>
      </c>
      <c r="H84" s="9">
        <v>12.88</v>
      </c>
      <c r="I84" s="9">
        <v>16.98</v>
      </c>
      <c r="J84" s="9">
        <v>22.58</v>
      </c>
      <c r="K84" s="39">
        <v>27.6</v>
      </c>
      <c r="L84" s="3"/>
      <c r="M84" s="3"/>
      <c r="N84" s="3"/>
      <c r="O84" s="182" t="s">
        <v>188</v>
      </c>
      <c r="P84" s="183"/>
      <c r="Q84" s="184"/>
      <c r="R84" s="3"/>
      <c r="S84" s="3"/>
      <c r="T84" s="3"/>
      <c r="U84" s="3"/>
      <c r="V84" s="3"/>
      <c r="W84" s="3"/>
      <c r="X84" s="3"/>
      <c r="Y84" s="3"/>
      <c r="Z84" s="3"/>
      <c r="AA84" s="185" t="s">
        <v>160</v>
      </c>
      <c r="AB84" s="200"/>
      <c r="AC84" s="200"/>
      <c r="AD84" s="186"/>
      <c r="AE84" s="3"/>
      <c r="AF84" s="3"/>
      <c r="AG84" s="3"/>
      <c r="AH84" s="35">
        <f>BI83</f>
        <v>0</v>
      </c>
      <c r="AI84" s="3"/>
      <c r="AJ84" s="182" t="s">
        <v>96</v>
      </c>
      <c r="AK84" s="184"/>
      <c r="AL84" s="3"/>
      <c r="AM84" s="3"/>
      <c r="AN84" s="3"/>
      <c r="AO84" s="3"/>
      <c r="AP84" s="3"/>
      <c r="AQ84" s="3"/>
      <c r="AR84" s="3"/>
      <c r="AS84" s="3"/>
      <c r="AT84" s="85"/>
      <c r="AU84" s="105" t="s">
        <v>72</v>
      </c>
      <c r="AV84" s="87"/>
      <c r="AW84" s="87"/>
      <c r="AX84" s="111">
        <v>0.24</v>
      </c>
      <c r="AY84" s="147">
        <f t="shared" si="2"/>
        <v>117342.45173553676</v>
      </c>
      <c r="AZ84" s="148"/>
      <c r="BA84" s="87"/>
      <c r="BB84" s="87" t="s">
        <v>79</v>
      </c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6"/>
      <c r="BN84" s="20"/>
      <c r="BO84" s="20"/>
      <c r="BP84" s="20"/>
      <c r="BQ84" s="20"/>
      <c r="BR84" s="20"/>
    </row>
    <row r="85" spans="1:70" ht="15" customHeight="1" thickBot="1" x14ac:dyDescent="0.3">
      <c r="A85" s="3"/>
      <c r="B85" s="3"/>
      <c r="C85" s="3"/>
      <c r="D85" s="3"/>
      <c r="E85" s="41">
        <v>0.9</v>
      </c>
      <c r="F85" s="9">
        <v>7.04</v>
      </c>
      <c r="G85" s="9">
        <v>8.77</v>
      </c>
      <c r="H85" s="9">
        <v>12.57</v>
      </c>
      <c r="I85" s="9">
        <v>16.53</v>
      </c>
      <c r="J85" s="9">
        <v>22</v>
      </c>
      <c r="K85" s="39">
        <v>26.88</v>
      </c>
      <c r="L85" s="3"/>
      <c r="M85" s="3"/>
      <c r="N85" s="3"/>
      <c r="O85" s="26" t="s">
        <v>30</v>
      </c>
      <c r="P85" s="11"/>
      <c r="Q85" s="27">
        <v>1400</v>
      </c>
      <c r="R85" s="3">
        <v>2</v>
      </c>
      <c r="S85" s="3"/>
      <c r="T85" s="3"/>
      <c r="U85" s="3"/>
      <c r="V85" s="3"/>
      <c r="W85" s="3"/>
      <c r="X85" s="3"/>
      <c r="Y85" s="3"/>
      <c r="Z85" s="3"/>
      <c r="AA85" s="187"/>
      <c r="AB85" s="201"/>
      <c r="AC85" s="201"/>
      <c r="AD85" s="188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85"/>
      <c r="AU85" s="105" t="s">
        <v>73</v>
      </c>
      <c r="AV85" s="87"/>
      <c r="AW85" s="87"/>
      <c r="AX85" s="111">
        <v>7.0000000000000007E-2</v>
      </c>
      <c r="AY85" s="147">
        <f t="shared" si="2"/>
        <v>34224.881756198221</v>
      </c>
      <c r="AZ85" s="148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6"/>
      <c r="BN85" s="20"/>
      <c r="BO85" s="20"/>
      <c r="BP85" s="20"/>
      <c r="BQ85" s="20"/>
      <c r="BR85" s="20"/>
    </row>
    <row r="86" spans="1:70" ht="15" customHeight="1" thickBot="1" x14ac:dyDescent="0.3">
      <c r="A86" s="3"/>
      <c r="B86" s="3"/>
      <c r="C86" s="3"/>
      <c r="D86" s="3"/>
      <c r="E86" s="41">
        <v>1</v>
      </c>
      <c r="F86" s="9">
        <v>6.91</v>
      </c>
      <c r="G86" s="9">
        <v>8.58</v>
      </c>
      <c r="H86" s="9">
        <v>12.29</v>
      </c>
      <c r="I86" s="9">
        <v>16.16</v>
      </c>
      <c r="J86" s="9">
        <v>21.49</v>
      </c>
      <c r="K86" s="39">
        <v>26.25</v>
      </c>
      <c r="L86" s="3"/>
      <c r="M86" s="3"/>
      <c r="N86" s="3"/>
      <c r="O86" s="26" t="s">
        <v>31</v>
      </c>
      <c r="P86" s="11"/>
      <c r="Q86" s="27">
        <v>350</v>
      </c>
      <c r="R86" s="3">
        <v>2</v>
      </c>
      <c r="S86" s="3"/>
      <c r="T86" s="3"/>
      <c r="U86" s="3"/>
      <c r="V86" s="3"/>
      <c r="W86" s="3"/>
      <c r="X86" s="3"/>
      <c r="Y86" s="3"/>
      <c r="Z86" s="3"/>
      <c r="AA86" s="26">
        <f>IF(AU41&gt;0,INDEX(C298:V312,E20,G20)*AU41,0)</f>
        <v>14820</v>
      </c>
      <c r="AB86" s="81">
        <f>IF(AU25&gt;0,1,0)</f>
        <v>1</v>
      </c>
      <c r="AC86" s="81">
        <f>IF(E20&lt;15,1,0)</f>
        <v>1</v>
      </c>
      <c r="AD86" s="27">
        <f>AA86*AB86*AC86</f>
        <v>14820</v>
      </c>
      <c r="AE86" s="3"/>
      <c r="AF86" s="3"/>
      <c r="AG86" s="3"/>
      <c r="AH86" s="35">
        <f>BI87</f>
        <v>0</v>
      </c>
      <c r="AI86" s="3"/>
      <c r="AJ86" s="182" t="s">
        <v>97</v>
      </c>
      <c r="AK86" s="184"/>
      <c r="AL86" s="3"/>
      <c r="AM86" s="3"/>
      <c r="AN86" s="3"/>
      <c r="AO86" s="3"/>
      <c r="AP86" s="3"/>
      <c r="AQ86" s="3"/>
      <c r="AR86" s="3"/>
      <c r="AS86" s="3"/>
      <c r="AT86" s="85"/>
      <c r="AU86" s="105" t="s">
        <v>74</v>
      </c>
      <c r="AV86" s="87"/>
      <c r="AW86" s="87"/>
      <c r="AX86" s="111">
        <v>0.01</v>
      </c>
      <c r="AY86" s="147">
        <f t="shared" si="2"/>
        <v>4889.2688223140312</v>
      </c>
      <c r="AZ86" s="148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6"/>
      <c r="BN86" s="20"/>
      <c r="BO86" s="20"/>
      <c r="BP86" s="20"/>
      <c r="BQ86" s="20"/>
      <c r="BR86" s="20"/>
    </row>
    <row r="87" spans="1:70" ht="15" customHeight="1" thickTop="1" thickBot="1" x14ac:dyDescent="0.3">
      <c r="A87" s="3"/>
      <c r="B87" s="3"/>
      <c r="C87" s="3"/>
      <c r="D87" s="3"/>
      <c r="E87" s="41">
        <v>1.2</v>
      </c>
      <c r="F87" s="9">
        <v>6.68</v>
      </c>
      <c r="G87" s="9">
        <v>8.2799999999999994</v>
      </c>
      <c r="H87" s="9">
        <v>11.83</v>
      </c>
      <c r="I87" s="9">
        <v>15.52</v>
      </c>
      <c r="J87" s="9">
        <v>20.63</v>
      </c>
      <c r="K87" s="39">
        <v>25.2</v>
      </c>
      <c r="L87" s="3"/>
      <c r="M87" s="3"/>
      <c r="N87" s="3"/>
      <c r="O87" s="28" t="s">
        <v>32</v>
      </c>
      <c r="P87" s="29"/>
      <c r="Q87" s="30">
        <v>800</v>
      </c>
      <c r="R87" s="3">
        <v>2</v>
      </c>
      <c r="S87" s="3"/>
      <c r="T87" s="3"/>
      <c r="U87" s="3"/>
      <c r="V87" s="3"/>
      <c r="W87" s="3"/>
      <c r="X87" s="3"/>
      <c r="Y87" s="3"/>
      <c r="Z87" s="3"/>
      <c r="AA87" s="26">
        <f>IF(AX41&gt;0,INDEX(C298:V312,E21,G21)*AX41,0)</f>
        <v>14380</v>
      </c>
      <c r="AB87" s="81">
        <f>IF(AX25&gt;0,1,0)</f>
        <v>1</v>
      </c>
      <c r="AC87" s="81">
        <f>IF(E21&lt;15,1,0)</f>
        <v>1</v>
      </c>
      <c r="AD87" s="27">
        <f t="shared" ref="AD87:AD91" si="3">AA87*AB87*AC87</f>
        <v>14380</v>
      </c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85"/>
      <c r="AU87" s="105" t="s">
        <v>75</v>
      </c>
      <c r="AV87" s="87"/>
      <c r="AW87" s="87"/>
      <c r="AX87" s="111">
        <v>0.11</v>
      </c>
      <c r="AY87" s="147">
        <f t="shared" si="2"/>
        <v>53781.957045454343</v>
      </c>
      <c r="AZ87" s="148"/>
      <c r="BA87" s="87"/>
      <c r="BB87" s="87" t="s">
        <v>64</v>
      </c>
      <c r="BC87" s="87"/>
      <c r="BD87" s="87"/>
      <c r="BE87" s="87"/>
      <c r="BF87" s="87"/>
      <c r="BG87" s="87"/>
      <c r="BH87" s="87"/>
      <c r="BI87" s="135">
        <v>0</v>
      </c>
      <c r="BJ87" s="136"/>
      <c r="BK87" s="137"/>
      <c r="BL87" s="87"/>
      <c r="BM87" s="86"/>
      <c r="BN87" s="20"/>
      <c r="BO87" s="20"/>
      <c r="BP87" s="20"/>
      <c r="BQ87" s="20"/>
      <c r="BR87" s="20"/>
    </row>
    <row r="88" spans="1:70" ht="15" customHeight="1" x14ac:dyDescent="0.25">
      <c r="A88" s="3"/>
      <c r="B88" s="3"/>
      <c r="C88" s="3"/>
      <c r="D88" s="3"/>
      <c r="E88" s="41">
        <v>1.4</v>
      </c>
      <c r="F88" s="9">
        <v>6.5</v>
      </c>
      <c r="G88" s="9">
        <v>8.0299999999999994</v>
      </c>
      <c r="H88" s="9">
        <v>11.46</v>
      </c>
      <c r="I88" s="9">
        <v>15</v>
      </c>
      <c r="J88" s="9">
        <v>19.940000000000001</v>
      </c>
      <c r="K88" s="39">
        <v>24.34</v>
      </c>
      <c r="L88" s="3"/>
      <c r="M88" s="3"/>
      <c r="N88" s="3"/>
      <c r="O88" s="3"/>
      <c r="P88" s="3"/>
      <c r="Q88" s="3"/>
      <c r="R88" s="3">
        <v>2</v>
      </c>
      <c r="S88" s="3"/>
      <c r="T88" s="3"/>
      <c r="U88" s="3"/>
      <c r="V88" s="3"/>
      <c r="W88" s="3"/>
      <c r="X88" s="3"/>
      <c r="Y88" s="3"/>
      <c r="Z88" s="3"/>
      <c r="AA88" s="26">
        <f>IF(BA41&gt;0,INDEX(C298:V312,E22,G22)*BA41,0)</f>
        <v>0</v>
      </c>
      <c r="AB88" s="81">
        <f>IF(BA25&gt;0,1,0)</f>
        <v>0</v>
      </c>
      <c r="AC88" s="81">
        <f>IF(E22&lt;15,1,0)</f>
        <v>0</v>
      </c>
      <c r="AD88" s="27">
        <f t="shared" si="3"/>
        <v>0</v>
      </c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85"/>
      <c r="AU88" s="166" t="s">
        <v>76</v>
      </c>
      <c r="AV88" s="152"/>
      <c r="AW88" s="152"/>
      <c r="AX88" s="169">
        <v>0.02</v>
      </c>
      <c r="AY88" s="171">
        <f t="shared" si="2"/>
        <v>9778.5376446280625</v>
      </c>
      <c r="AZ88" s="172"/>
      <c r="BA88" s="87"/>
      <c r="BB88" s="87" t="s">
        <v>77</v>
      </c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6"/>
      <c r="BN88" s="20"/>
      <c r="BO88" s="20"/>
      <c r="BP88" s="20"/>
      <c r="BQ88" s="20"/>
      <c r="BR88" s="20"/>
    </row>
    <row r="89" spans="1:70" ht="15" customHeight="1" thickBot="1" x14ac:dyDescent="0.3">
      <c r="A89" s="3"/>
      <c r="B89" s="3"/>
      <c r="C89" s="3"/>
      <c r="D89" s="3"/>
      <c r="E89" s="41">
        <v>1.6</v>
      </c>
      <c r="F89" s="9">
        <v>6.34</v>
      </c>
      <c r="G89" s="9">
        <v>7.82</v>
      </c>
      <c r="H89" s="9">
        <v>11.14</v>
      </c>
      <c r="I89" s="9">
        <v>14.56</v>
      </c>
      <c r="J89" s="9">
        <v>19.36</v>
      </c>
      <c r="K89" s="39">
        <v>23.63</v>
      </c>
      <c r="L89" s="3"/>
      <c r="M89" s="3"/>
      <c r="N89" s="3"/>
      <c r="O89" s="3"/>
      <c r="P89" s="3"/>
      <c r="Q89" s="3"/>
      <c r="R89" s="3">
        <v>2</v>
      </c>
      <c r="S89" s="3"/>
      <c r="T89" s="3"/>
      <c r="U89" s="3"/>
      <c r="V89" s="3"/>
      <c r="W89" s="3"/>
      <c r="X89" s="3"/>
      <c r="Y89" s="3"/>
      <c r="Z89" s="3"/>
      <c r="AA89" s="26">
        <f>IF(BD41&gt;0,INDEX(C320:V326,E34,G34)*BD41,0)</f>
        <v>0</v>
      </c>
      <c r="AB89" s="81">
        <f>IF(BD25&gt;0,1,0)</f>
        <v>0</v>
      </c>
      <c r="AC89" s="81">
        <f>IF(E34&lt;7,1,0)</f>
        <v>0</v>
      </c>
      <c r="AD89" s="27">
        <f t="shared" si="3"/>
        <v>0</v>
      </c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85"/>
      <c r="AU89" s="167"/>
      <c r="AV89" s="168"/>
      <c r="AW89" s="168"/>
      <c r="AX89" s="170"/>
      <c r="AY89" s="173"/>
      <c r="AZ89" s="174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6"/>
      <c r="BN89" s="20"/>
      <c r="BO89" s="20"/>
      <c r="BP89" s="20"/>
      <c r="BQ89" s="20"/>
      <c r="BR89" s="20"/>
    </row>
    <row r="90" spans="1:70" ht="15" customHeight="1" x14ac:dyDescent="0.25">
      <c r="A90" s="3"/>
      <c r="B90" s="3"/>
      <c r="C90" s="3"/>
      <c r="D90" s="3"/>
      <c r="E90" s="41">
        <v>1.8</v>
      </c>
      <c r="F90" s="9">
        <v>6.21</v>
      </c>
      <c r="G90" s="9">
        <v>7.64</v>
      </c>
      <c r="H90" s="9">
        <v>10.87</v>
      </c>
      <c r="I90" s="9">
        <v>14.19</v>
      </c>
      <c r="J90" s="9">
        <v>18.86</v>
      </c>
      <c r="K90" s="39">
        <v>23.01</v>
      </c>
      <c r="L90" s="3"/>
      <c r="M90" s="3"/>
      <c r="N90" s="3"/>
      <c r="O90" s="3"/>
      <c r="P90" s="3"/>
      <c r="Q90" s="3"/>
      <c r="R90" s="3">
        <v>2</v>
      </c>
      <c r="S90" s="3"/>
      <c r="T90" s="3"/>
      <c r="U90" s="3"/>
      <c r="V90" s="3"/>
      <c r="W90" s="3"/>
      <c r="X90" s="3"/>
      <c r="Y90" s="3"/>
      <c r="Z90" s="3"/>
      <c r="AA90" s="26">
        <f>IF(BG41&gt;0,INDEX(C320:V326,E35,G35)*BG41,0)</f>
        <v>0</v>
      </c>
      <c r="AB90" s="81">
        <f>IF(BG25&gt;0,1,0)</f>
        <v>0</v>
      </c>
      <c r="AC90" s="81">
        <f>IF(E35&lt;7,1,0)</f>
        <v>0</v>
      </c>
      <c r="AD90" s="27">
        <f t="shared" si="3"/>
        <v>0</v>
      </c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85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6"/>
      <c r="BN90" s="20"/>
      <c r="BO90" s="20"/>
      <c r="BP90" s="20"/>
      <c r="BQ90" s="20"/>
      <c r="BR90" s="20"/>
    </row>
    <row r="91" spans="1:70" ht="15" customHeight="1" thickBot="1" x14ac:dyDescent="0.3">
      <c r="A91" s="3"/>
      <c r="B91" s="3"/>
      <c r="C91" s="3"/>
      <c r="D91" s="3"/>
      <c r="E91" s="41">
        <v>2</v>
      </c>
      <c r="F91" s="9">
        <v>6.09</v>
      </c>
      <c r="G91" s="9">
        <v>7.48</v>
      </c>
      <c r="H91" s="9">
        <v>10.63</v>
      </c>
      <c r="I91" s="9">
        <v>13.86</v>
      </c>
      <c r="J91" s="9">
        <v>18.43</v>
      </c>
      <c r="K91" s="39">
        <v>22.48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28">
        <f>IF(BJ41&gt;0,INDEX(C320:V326,E36,G36)*BJ41,0)</f>
        <v>0</v>
      </c>
      <c r="AB91" s="82">
        <f>IF(BJ25&gt;0,1,0)</f>
        <v>0</v>
      </c>
      <c r="AC91" s="82">
        <f>IF(E36&lt;7,1,0)</f>
        <v>0</v>
      </c>
      <c r="AD91" s="30">
        <f t="shared" si="3"/>
        <v>0</v>
      </c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85"/>
      <c r="AU91" s="87"/>
      <c r="AV91" s="87" t="s">
        <v>65</v>
      </c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109">
        <f>AH82/1000</f>
        <v>2.1999999999999999E-2</v>
      </c>
      <c r="BJ91" s="87"/>
      <c r="BK91" s="87"/>
      <c r="BL91" s="87"/>
      <c r="BM91" s="86"/>
      <c r="BN91" s="20"/>
      <c r="BO91" s="20"/>
      <c r="BP91" s="20"/>
      <c r="BQ91" s="20"/>
      <c r="BR91" s="20"/>
    </row>
    <row r="92" spans="1:70" ht="15" customHeight="1" x14ac:dyDescent="0.25">
      <c r="A92" s="3"/>
      <c r="B92" s="3"/>
      <c r="C92" s="3"/>
      <c r="D92" s="3"/>
      <c r="E92" s="41">
        <v>2.5</v>
      </c>
      <c r="F92" s="9">
        <v>5.84</v>
      </c>
      <c r="G92" s="9">
        <v>7.16</v>
      </c>
      <c r="H92" s="9">
        <v>10.14</v>
      </c>
      <c r="I92" s="9">
        <v>13.19</v>
      </c>
      <c r="J92" s="9">
        <v>17.54</v>
      </c>
      <c r="K92" s="39">
        <v>21.38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85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6"/>
      <c r="BN92" s="20"/>
      <c r="BO92" s="20"/>
      <c r="BP92" s="20"/>
      <c r="BQ92" s="20"/>
      <c r="BR92" s="20"/>
    </row>
    <row r="93" spans="1:70" ht="15" customHeight="1" x14ac:dyDescent="0.25">
      <c r="A93" s="3"/>
      <c r="B93" s="3"/>
      <c r="C93" s="3"/>
      <c r="D93" s="3"/>
      <c r="E93" s="41">
        <v>3</v>
      </c>
      <c r="F93" s="9">
        <v>5.65</v>
      </c>
      <c r="G93" s="9">
        <v>6.9</v>
      </c>
      <c r="H93" s="9">
        <v>9.77</v>
      </c>
      <c r="I93" s="9">
        <v>12.67</v>
      </c>
      <c r="J93" s="9">
        <v>16.84</v>
      </c>
      <c r="K93" s="39">
        <v>20.52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85"/>
      <c r="AU93" s="87"/>
      <c r="AV93" s="87" t="s">
        <v>83</v>
      </c>
      <c r="AW93" s="87"/>
      <c r="AX93" s="87"/>
      <c r="AY93" s="87"/>
      <c r="AZ93" s="165" t="s">
        <v>80</v>
      </c>
      <c r="BA93" s="165"/>
      <c r="BB93" s="165" t="s">
        <v>81</v>
      </c>
      <c r="BC93" s="165"/>
      <c r="BD93" s="165" t="s">
        <v>82</v>
      </c>
      <c r="BE93" s="165"/>
      <c r="BF93" s="112"/>
      <c r="BG93" s="87"/>
      <c r="BH93" s="87"/>
      <c r="BI93" s="87"/>
      <c r="BJ93" s="87"/>
      <c r="BK93" s="87"/>
      <c r="BL93" s="87"/>
      <c r="BM93" s="86"/>
      <c r="BN93" s="20"/>
      <c r="BO93" s="20"/>
      <c r="BP93" s="20"/>
      <c r="BQ93" s="20"/>
      <c r="BR93" s="20"/>
    </row>
    <row r="94" spans="1:70" ht="15" customHeight="1" thickBot="1" x14ac:dyDescent="0.3">
      <c r="A94" s="3"/>
      <c r="B94" s="3"/>
      <c r="C94" s="3"/>
      <c r="D94" s="3"/>
      <c r="E94" s="41">
        <v>3.5</v>
      </c>
      <c r="F94" s="9">
        <v>5.49</v>
      </c>
      <c r="G94" s="9">
        <v>6.69</v>
      </c>
      <c r="H94" s="9">
        <v>9.4499999999999993</v>
      </c>
      <c r="I94" s="9">
        <v>12.25</v>
      </c>
      <c r="J94" s="9">
        <v>16.27</v>
      </c>
      <c r="K94" s="39">
        <v>19.82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85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6"/>
      <c r="BN94" s="20"/>
      <c r="BO94" s="20"/>
      <c r="BP94" s="20"/>
      <c r="BQ94" s="20"/>
      <c r="BR94" s="20"/>
    </row>
    <row r="95" spans="1:70" ht="15" customHeight="1" thickBot="1" x14ac:dyDescent="0.3">
      <c r="A95" s="3"/>
      <c r="B95" s="3"/>
      <c r="C95" s="3"/>
      <c r="D95" s="3"/>
      <c r="E95" s="41">
        <v>4</v>
      </c>
      <c r="F95" s="9">
        <v>5.36</v>
      </c>
      <c r="G95" s="9">
        <v>6.52</v>
      </c>
      <c r="H95" s="9">
        <v>9.1999999999999993</v>
      </c>
      <c r="I95" s="9">
        <v>11.89</v>
      </c>
      <c r="J95" s="9">
        <v>15.8</v>
      </c>
      <c r="K95" s="39">
        <v>19.239999999999998</v>
      </c>
      <c r="L95" s="3"/>
      <c r="M95" s="3"/>
      <c r="N95" s="3"/>
      <c r="O95" s="3"/>
      <c r="P95" s="3"/>
      <c r="Q95" s="182" t="s">
        <v>182</v>
      </c>
      <c r="R95" s="183"/>
      <c r="S95" s="183"/>
      <c r="T95" s="183"/>
      <c r="U95" s="183"/>
      <c r="V95" s="183"/>
      <c r="W95" s="183"/>
      <c r="X95" s="183"/>
      <c r="Y95" s="183"/>
      <c r="Z95" s="183"/>
      <c r="AA95" s="184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85"/>
      <c r="AU95" s="87"/>
      <c r="AV95" s="87" t="s">
        <v>54</v>
      </c>
      <c r="AW95" s="87"/>
      <c r="AX95" s="87"/>
      <c r="AY95" s="87"/>
      <c r="AZ95" s="147">
        <f>AF98</f>
        <v>488926.88223140314</v>
      </c>
      <c r="BA95" s="147"/>
      <c r="BB95" s="147">
        <f>AZ95*0.21</f>
        <v>102674.64526859466</v>
      </c>
      <c r="BC95" s="147"/>
      <c r="BD95" s="147">
        <f>AZ95+BB95</f>
        <v>591601.52749999776</v>
      </c>
      <c r="BE95" s="147"/>
      <c r="BF95" s="147"/>
      <c r="BG95" s="147"/>
      <c r="BH95" s="147"/>
      <c r="BI95" s="87"/>
      <c r="BJ95" s="87"/>
      <c r="BK95" s="87"/>
      <c r="BL95" s="87"/>
      <c r="BM95" s="86"/>
      <c r="BN95" s="20"/>
      <c r="BO95" s="20"/>
      <c r="BP95" s="20"/>
      <c r="BQ95" s="20"/>
      <c r="BR95" s="20"/>
    </row>
    <row r="96" spans="1:70" ht="15" customHeight="1" x14ac:dyDescent="0.25">
      <c r="A96" s="3"/>
      <c r="B96" s="3"/>
      <c r="C96" s="3"/>
      <c r="D96" s="3"/>
      <c r="E96" s="41">
        <v>4.5</v>
      </c>
      <c r="F96" s="9">
        <v>5.25</v>
      </c>
      <c r="G96" s="9">
        <v>6.37</v>
      </c>
      <c r="H96" s="9">
        <v>8.9700000000000006</v>
      </c>
      <c r="I96" s="9">
        <v>11.59</v>
      </c>
      <c r="J96" s="9">
        <v>15.39</v>
      </c>
      <c r="K96" s="39">
        <v>18.739999999999998</v>
      </c>
      <c r="L96" s="3"/>
      <c r="M96" s="3"/>
      <c r="N96" s="3"/>
      <c r="O96" s="3"/>
      <c r="P96" s="3"/>
      <c r="Q96" s="47">
        <f>IF(AJ67&lt;=E81,H81,IF(AJ67&lt;=E82,H82,IF(AJ67&lt;=E83,H83,IF(AJ67&lt;=E84,H84,IF(AJ67&lt;=E85,H85,IF(AJ67&lt;=E86,H86,IF(AJ67&lt;=E87,H87,IF(AJ67&lt;=E88,H88,IF(AJ67&lt;=E89,H89,IF(AJ67&lt;=E90,H90,IF(AJ67&lt;=E91,H91,IF(AJ67&lt;=E92,H92,IF(AJ67&lt;=E93,H93,IF(AJ67&lt;=E94,H94,IF(AJ67&lt;=E95,H95,IF(AJ67&lt;=E96,H96,IF(AJ67&lt;=E97,H97,IF(AJ67&lt;=E98,H98,IF(AJ67&lt;=E99,H99,IF(AJ67&lt;=E100,H100,IF(AJ67&lt;=E101,H101,IF(AJ67&lt;=E102,H102,IF(AJ67&lt;=E103,H103,IF(AJ67&lt;=E104,H104,IF(AJ67&lt;=E105,H105,IF(AJ67&lt;=E106,H106,IF(AJ67&lt;=E107,H107,IF(AJ67&lt;=E108,H108,IF(AJ67&lt;=E109,H109,IF(AJ67&lt;=E110,H110,IF(AJ67&lt;=E111,H111,IF(AJ67&lt;=E112,H112,IF(AJ67&lt;=E113,H113,IF(AJ67&lt;=E114,H114,IF(AJ67&lt;=E115,H115,IF(AJ67&lt;=E116,H116,IF(AJ67&lt;=E117,H117,IF(AJ67&lt;=E118,H118,IF(AJ67&lt;=E119,H119,IF(AJ67&lt;=E120,H120,IF(AJ67&lt;=E121,H121,IF(AJ67&lt;=E122,H122,IF(AJ67&lt;=E123,H123,IF(AJ67&lt;=E124,H124,IF(AJ67&lt;=E125,H125,IF(AJ67&lt;=E126,H126,IF(AJ67&lt;=E127,H127,IF(AJ67&lt;=E128,H128,IF(AJ67&lt;=E129,H129,H130)))))))))))))))))))))))))))))))))))))))))))))))))</f>
        <v>8.77</v>
      </c>
      <c r="R96" s="14">
        <f>IF(AJ67&lt;=E81,I81,IF(AJ67&lt;=E82,I82,IF(AJ67&lt;=E83,I83,IF(AJ67&lt;=E84,I84,IF(AJ67&lt;=E85,I85,IF(AJ67&lt;=E86,I86,IF(AJ67&lt;=E87,I87,IF(AJ67&lt;=E88,I88,IF(AJ67&lt;=E89,I89,IF(AJ67&lt;=E90,I90,IF(AJ67&lt;=E91,I91,IF(AJ67&lt;=E92,I92,IF(AJ67&lt;=E93,I93,IF(AJ67&lt;=E94,I94,IF(AJ67&lt;=E95,I95,IF(AJ67&lt;=E96,I96,IF(AJ67&lt;=E97,I97,IF(AJ67&lt;=E98,I98,IF(AJ67&lt;=E99,I99,IF(AJ67&lt;=E100,I100,IF(AJ67&lt;=E101,I101,IF(AJ67&lt;=E102,I102,IF(AJ67&lt;=E103,I103,IF(AJ67&lt;=E104,I104,IF(AJ67&lt;=E105,I105,IF(AJ67&lt;=E106,I106,IF(AJ67&lt;=E107,I107,IF(AJ67&lt;=E108,I108,IF(AJ67&lt;=E109,I109,IF(AJ67&lt;=E110,I110,IF(AJ67&lt;=E111,I111,IF(AJ67&lt;=E112,I112,IF(AJ67&lt;=E113,I113,IF(AJ67&lt;=E114,I114,IF(AJ67&lt;=E115,I115,IF(AJ67&lt;=E116,I116,IF(AJ67&lt;=E117,I117,IF(AJ67&lt;=E118,I118,IF(AJ67&lt;=E119,I119,IF(AJ67&lt;=E120,I120,IF(AJ67&lt;=E121,I121,IF(AJ67&lt;=E122,I122,IF(AJ67&lt;=E123,I123,IF(AJ67&lt;=E124,I124,IF(AJ67&lt;=E125,I125,IF(AJ67&lt;=E126,I126,IF(AJ67&lt;=E127,I127,IF(AJ67&lt;=E128,I128,IF(AJ67&lt;=E129,I129,I130)))))))))))))))))))))))))))))))))))))))))))))))))</f>
        <v>11.32</v>
      </c>
      <c r="S96" s="11"/>
      <c r="T96" s="11"/>
      <c r="U96" s="11">
        <f>IF(AJ67&lt;=E81,E81,IF(AJ67&lt;=E82,E82,IF(AJ67&lt;=E83,E83,IF(AJ67&lt;=E84,E84,IF(AJ67&lt;=E85,E85,IF(AJ67&lt;=E86,E86,IF(AJ67&lt;=E87,E87,IF(AJ67&lt;=E88,E88,IF(AJ67&lt;=E89,E89,IF(AJ67&lt;=E90,E90,IF(AJ67&lt;=E91,E91,IF(AJ67&lt;=E92,E92,IF(AJ67&lt;=E93,E93,IF(AJ67&lt;=E94,E94,IF(AJ67&lt;=E95,E95,IF(AJ67&lt;=E96,E96,IF(AJ67&lt;=E97,E97,IF(AJ67&lt;=E98,E98,IF(AJ67&lt;=E99,E99,IF(AJ67&lt;=E100,E100,IF(AJ67&lt;=E101,E101,IF(AJ67&lt;=E102,E102,IF(AJ67&lt;=E103,E103,IF(AJ67&lt;=E104,E104,IF(AJ67&lt;=E105,E105,IF(AJ67&lt;=E106,E106,IF(AJ67&lt;=E107,E107,IF(AJ67&lt;=E108,E108,IF(AJ67&lt;=E109,E109,IF(AJ67&lt;=E110,E110,IF(AJ67&lt;=E111,E111,IF(AJ67&lt;=E112,E112,IF(AJ67&lt;=E113,E113,IF(AJ67&lt;=E114,E114,IF(AJ67&lt;=E115,E115,IF(AJ67&lt;=E116,E116,IF(AJ67&lt;=E117,E117,IF(AJ67&lt;=E118,E118,IF(AJ67&lt;=E119,E119,IF(AJ67&lt;=E120,E120,IF(AJ67&lt;=E121,E121,IF(AJ67&lt;=E122,E122,IF(AJ67&lt;=E123,E123,IF(AJ67&lt;=E124,E124,IF(AJ67&lt;=E125,E125,IF(AJ67&lt;=E126,E126,IF(AJ67&lt;=E127,E127,IF(AJ67&lt;=E128,E128,IF(AJ67&lt;=E129,E129,E130)))))))))))))))))))))))))))))))))))))))))))))))))</f>
        <v>5</v>
      </c>
      <c r="V96" s="11"/>
      <c r="W96" s="11">
        <f>U96-U97</f>
        <v>0.5</v>
      </c>
      <c r="X96" s="14">
        <f>Q97-Q96</f>
        <v>0.20000000000000107</v>
      </c>
      <c r="Y96" s="14"/>
      <c r="Z96" s="11">
        <f>U96-U97</f>
        <v>0.5</v>
      </c>
      <c r="AA96" s="69">
        <f>R97-R96</f>
        <v>0.26999999999999957</v>
      </c>
      <c r="AB96" s="3"/>
      <c r="AC96" s="3"/>
      <c r="AD96" s="45">
        <f>Q97-W97</f>
        <v>8.8385386731419757</v>
      </c>
      <c r="AE96" s="46">
        <f>R97-Z97</f>
        <v>11.412527208741668</v>
      </c>
      <c r="AF96" s="25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85"/>
      <c r="AU96" s="87"/>
      <c r="AV96" s="87" t="s">
        <v>55</v>
      </c>
      <c r="AW96" s="87"/>
      <c r="AX96" s="87"/>
      <c r="AY96" s="87"/>
      <c r="AZ96" s="147">
        <f>AH67</f>
        <v>4828653.3171450607</v>
      </c>
      <c r="BA96" s="147"/>
      <c r="BB96" s="147">
        <f t="shared" ref="BB96:BB101" si="4">AZ96*0.21</f>
        <v>1014017.1966004628</v>
      </c>
      <c r="BC96" s="147"/>
      <c r="BD96" s="147">
        <f t="shared" ref="BD96:BD101" si="5">AZ96+BB96</f>
        <v>5842670.513745524</v>
      </c>
      <c r="BE96" s="147"/>
      <c r="BF96" s="147"/>
      <c r="BG96" s="147"/>
      <c r="BH96" s="147"/>
      <c r="BI96" s="87"/>
      <c r="BJ96" s="87"/>
      <c r="BK96" s="87"/>
      <c r="BL96" s="87"/>
      <c r="BM96" s="86"/>
      <c r="BN96" s="20"/>
      <c r="BO96" s="20"/>
      <c r="BP96" s="20"/>
      <c r="BQ96" s="20"/>
      <c r="BR96" s="20"/>
    </row>
    <row r="97" spans="1:70" ht="15" customHeight="1" thickBot="1" x14ac:dyDescent="0.3">
      <c r="A97" s="3"/>
      <c r="B97" s="3"/>
      <c r="C97" s="3"/>
      <c r="D97" s="3"/>
      <c r="E97" s="41">
        <v>5</v>
      </c>
      <c r="F97" s="9">
        <v>5.15</v>
      </c>
      <c r="G97" s="9">
        <v>6.24</v>
      </c>
      <c r="H97" s="9">
        <v>8.77</v>
      </c>
      <c r="I97" s="9">
        <v>11.32</v>
      </c>
      <c r="J97" s="9">
        <v>15.03</v>
      </c>
      <c r="K97" s="39">
        <v>18.3</v>
      </c>
      <c r="L97" s="3"/>
      <c r="M97" s="3"/>
      <c r="N97" s="3"/>
      <c r="O97" s="3"/>
      <c r="P97" s="3"/>
      <c r="Q97" s="47">
        <f>IF(AJ67&lt;=E81,H80,IF(AJ67&lt;=E82,H81,IF(AJ67&lt;=E83,H82,IF(AJ67&lt;=E84,H83,IF(AJ67&lt;=E85,H84,IF(AJ67&lt;=E86,H85,IF(AJ67&lt;=E87,H86,IF(AJ67&lt;=E88,H87,IF(AJ67&lt;=E89,H88,IF(AJ67&lt;=E90,H89,IF(AJ67&lt;=E91,H90,IF(AJ67&lt;=E92,H91,IF(AJ67&lt;=E93,H92,IF(AJ67&lt;=E94,H93,IF(AJ67&lt;=E95,H94,IF(AJ67&lt;=E96,H95,IF(AJ67&lt;=E97,H96,IF(AJ67&lt;=E98,H97,IF(AJ67&lt;=E99,H98,IF(AJ67&lt;=E100,H99,IF(AJ67&lt;=E101,H100,IF(AJ67&lt;=E102,H101,IF(AJ67&lt;=E103,H102,IF(AJ67&lt;=E104,H103,IF(AJ67&lt;=E105,H104,IF(AJ67&lt;=E106,H105,IF(AJ67&lt;=E107,H106,IF(AJ67&lt;=E108,H107,IF(AJ67&lt;=E109,H108,IF(AJ67&lt;=E110,H109,IF(AJ67&lt;=E111,H110,IF(AJ67&lt;=E112,H111,IF(AJ67&lt;=E113,H112,IF(AJ67&lt;=E114,H113,IF(AJ67&lt;=E115,H114,IF(AJ67&lt;=E116,H115,IF(AJ67&lt;=E117,H116,IF(AJ67&lt;=E118,H117,IF(AJ67&lt;=E119,H118,IF(AJ67&lt;=E120,H119,IF(AJ67&lt;=E121,H120,IF(AJ67&lt;=E122,H121,IF(AJ67&lt;=E123,H122,IF(AJ67&lt;=E124,H123,IF(AJ67&lt;=E125,H124,IF(AJ67&lt;=E126,H125,IF(AJ67&lt;=E127,H126,IF(AJ67&lt;=E128,H127,IF(AJ67&lt;=E129,H128,H129)))))))))))))))))))))))))))))))))))))))))))))))))</f>
        <v>8.9700000000000006</v>
      </c>
      <c r="R97" s="14">
        <f>IF(AJ67&lt;=E81,I80,IF(AJ67&lt;=E82,I81,IF(AJ67&lt;=E83,I82,IF(AJ67&lt;=E84,I83,IF(AJ67&lt;=E85,I84,IF(AJ67&lt;=E86,I85,IF(AJ67&lt;=E87,I86,IF(AJ67&lt;=E88,I87,IF(AJ67&lt;=E89,I88,IF(AJ67&lt;=E90,I89,IF(AJ67&lt;=E91,I90,IF(AJ67&lt;=E92,I91,IF(AJ67&lt;=E93,I92,IF(AJ67&lt;=E94,I93,IF(AJ67&lt;=E95,I94,IF(AJ67&lt;=E96,I95,IF(AJ67&lt;=E97,I96,IF(AJ67&lt;=E98,I97,IF(AJ67&lt;=E99,I98,IF(AJ67&lt;=E100,I99,IF(AJ67&lt;=E101,I100,IF(AJ67&lt;=E102,I101,IF(AJ67&lt;=E103,I102,IF(AJ67&lt;=E104,I103,IF(AJ67&lt;=E105,I104,IF(AJ67&lt;=E106,I105,IF(AJ67&lt;=E107,I106,IF(AJ67&lt;=E108,I107,IF(AJ67&lt;=E109,I108,IF(AJ67&lt;=E110,I109,IF(AJ67&lt;=E111,I110,IF(AJ67&lt;=E112,I111,IF(AJ67&lt;=E113,I112,IF(AJ67&lt;=E114,I113,IF(AJ67&lt;=E115,I114,IF(AJ67&lt;=E116,I115,IF(AJ67&lt;=E117,I116,IF(AJ67&lt;=E118,I117,IF(AJ67&lt;=E119,I118,IF(AJ67&lt;=E120,I119,IF(AJ67&lt;=E121,I120,IF(AJ67&lt;=E122,I121,IF(AJ67&lt;=E123,I122,IF(AJ67&lt;=E124,I123,IF(AJ67&lt;=E125,I124,IF(AJ67&lt;=E126,I125,IF(AJ67&lt;=E127,I126,IF(AJ67&lt;=E128,I127,IF(AJ67&lt;=E129,I128,I129)))))))))))))))))))))))))))))))))))))))))))))))))</f>
        <v>11.59</v>
      </c>
      <c r="S97" s="11"/>
      <c r="T97" s="11"/>
      <c r="U97" s="11">
        <f>IF(AJ67&lt;=E81,E79,IF(AJ67&lt;=E82,E81,IF(AJ67&lt;=E83,E82,IF(AJ67&lt;=E84,E83,IF(AJ67&lt;=E85,E84,IF(AJ67&lt;=E86,E85,IF(AJ67&lt;=E87,E86,IF(AJ67&lt;=E88,E87,IF(AJ67&lt;=E89,E88,IF(AJ67&lt;=E90,E89,IF(AJ67&lt;=E91,E90,IF(AJ67&lt;=E92,E91,IF(AJ67&lt;=E93,E92,IF(AJ67&lt;=E94,E93,IF(AJ67&lt;=E95,E94,IF(AJ67&lt;=E96,E95,IF(AJ67&lt;=E97,E96,IF(AJ67&lt;=E98,E97,IF(AJ67&lt;=E99,E98,IF(AJ67&lt;=E100,E99,IF(AJ67&lt;=E101,E100,IF(AJ67&lt;=E102,E101,IF(AJ67&lt;=E103,E102,IF(AJ67&lt;=E104,E103,IF(AJ67&lt;=E105,E104,IF(AJ67&lt;=E106,E105,IF(AJ67&lt;=E107,E106,IF(AJ67&lt;=E108,E107,IF(AJ67&lt;=E109,E108,IF(AJ67&lt;=E110,E109,IF(AJ67&lt;=E111,E110,IF(AJ67&lt;=E112,E111,IF(AJ67&lt;=E113,E112,IF(AJ67&lt;=E114,E113,IF(AJ67&lt;=E115,E114,IF(AJ67&lt;=E116,E115,IF(AJ67&lt;=E117,E116,IF(AJ67&lt;=E118,E117,IF(AJ67&lt;=E119,E118,IF(AJ67&lt;=E120,E119,IF(AJ67&lt;=E121,E120,IF(AJ67&lt;=E122,E121,IF(AJ67&lt;=E123,E122,IF(AJ67&lt;=E124,E123,IF(AJ67&lt;=E125,E124,IF(AJ67&lt;=E126,E125,IF(AJ67&lt;=E127,E126,IF(AJ67&lt;=E128,E127,IF(AJ67&lt;=E129,E128,E129)))))))))))))))))))))))))))))))))))))))))))))))))</f>
        <v>4.5</v>
      </c>
      <c r="V97" s="11"/>
      <c r="W97" s="11">
        <f>X99*X96/W96</f>
        <v>0.13146132685802492</v>
      </c>
      <c r="X97" s="11"/>
      <c r="Y97" s="11"/>
      <c r="Z97" s="11">
        <f>X99*AA96/Z96</f>
        <v>0.1774727912583324</v>
      </c>
      <c r="AA97" s="27"/>
      <c r="AB97" s="3"/>
      <c r="AC97" s="3"/>
      <c r="AD97" s="26"/>
      <c r="AE97" s="11"/>
      <c r="AF97" s="27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85"/>
      <c r="AU97" s="87"/>
      <c r="AV97" s="87" t="s">
        <v>78</v>
      </c>
      <c r="AW97" s="87"/>
      <c r="AX97" s="87"/>
      <c r="AY97" s="87"/>
      <c r="AZ97" s="147">
        <f>AF78</f>
        <v>178660.17273436725</v>
      </c>
      <c r="BA97" s="147"/>
      <c r="BB97" s="147">
        <f t="shared" si="4"/>
        <v>37518.636274217119</v>
      </c>
      <c r="BC97" s="147"/>
      <c r="BD97" s="147">
        <f t="shared" si="5"/>
        <v>216178.80900858436</v>
      </c>
      <c r="BE97" s="147"/>
      <c r="BF97" s="147"/>
      <c r="BG97" s="147"/>
      <c r="BH97" s="147"/>
      <c r="BI97" s="87"/>
      <c r="BJ97" s="87"/>
      <c r="BK97" s="87"/>
      <c r="BL97" s="87"/>
      <c r="BM97" s="86"/>
      <c r="BN97" s="20"/>
      <c r="BO97" s="20"/>
      <c r="BP97" s="20"/>
      <c r="BQ97" s="20"/>
      <c r="BR97" s="20"/>
    </row>
    <row r="98" spans="1:70" ht="15" customHeight="1" thickBot="1" x14ac:dyDescent="0.3">
      <c r="A98" s="3"/>
      <c r="B98" s="3"/>
      <c r="C98" s="3"/>
      <c r="D98" s="3"/>
      <c r="E98" s="41">
        <v>6</v>
      </c>
      <c r="F98" s="9">
        <v>4.9800000000000004</v>
      </c>
      <c r="G98" s="9">
        <v>6.01</v>
      </c>
      <c r="H98" s="9">
        <v>8.4499999999999993</v>
      </c>
      <c r="I98" s="9">
        <v>10.87</v>
      </c>
      <c r="J98" s="9">
        <v>14.44</v>
      </c>
      <c r="K98" s="39">
        <v>17.57</v>
      </c>
      <c r="L98" s="3"/>
      <c r="M98" s="3"/>
      <c r="N98" s="3"/>
      <c r="O98" s="3"/>
      <c r="P98" s="3"/>
      <c r="Q98" s="26"/>
      <c r="R98" s="11"/>
      <c r="S98" s="11"/>
      <c r="T98" s="11"/>
      <c r="U98" s="11"/>
      <c r="V98" s="11"/>
      <c r="W98" s="11"/>
      <c r="X98" s="11"/>
      <c r="Y98" s="11"/>
      <c r="Z98" s="11"/>
      <c r="AA98" s="27"/>
      <c r="AB98" s="3"/>
      <c r="AC98" s="3"/>
      <c r="AD98" s="36">
        <f>(AD96+AE96)/2</f>
        <v>10.125532940941822</v>
      </c>
      <c r="AE98" s="48" t="s">
        <v>184</v>
      </c>
      <c r="AF98" s="35">
        <f>AD98*AH67/100</f>
        <v>488926.88223140314</v>
      </c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85"/>
      <c r="AU98" s="87"/>
      <c r="AV98" s="87" t="s">
        <v>57</v>
      </c>
      <c r="AW98" s="87"/>
      <c r="AX98" s="87"/>
      <c r="AY98" s="87"/>
      <c r="AZ98" s="147">
        <f>AF80</f>
        <v>458722.06512878079</v>
      </c>
      <c r="BA98" s="147"/>
      <c r="BB98" s="147">
        <f t="shared" si="4"/>
        <v>96331.633677043967</v>
      </c>
      <c r="BC98" s="147"/>
      <c r="BD98" s="147">
        <f t="shared" si="5"/>
        <v>555053.69880582474</v>
      </c>
      <c r="BE98" s="147"/>
      <c r="BF98" s="147"/>
      <c r="BG98" s="147"/>
      <c r="BH98" s="147"/>
      <c r="BI98" s="87"/>
      <c r="BJ98" s="87"/>
      <c r="BK98" s="87"/>
      <c r="BL98" s="87"/>
      <c r="BM98" s="86"/>
      <c r="BN98" s="20"/>
      <c r="BO98" s="20"/>
      <c r="BP98" s="20"/>
      <c r="BQ98" s="20"/>
      <c r="BR98" s="20"/>
    </row>
    <row r="99" spans="1:70" ht="15" customHeight="1" thickBot="1" x14ac:dyDescent="0.3">
      <c r="A99" s="3"/>
      <c r="B99" s="3"/>
      <c r="C99" s="3"/>
      <c r="D99" s="3"/>
      <c r="E99" s="41">
        <v>7</v>
      </c>
      <c r="F99" s="9">
        <v>4.84</v>
      </c>
      <c r="G99" s="9">
        <v>5.83</v>
      </c>
      <c r="H99" s="9">
        <v>8.18</v>
      </c>
      <c r="I99" s="9">
        <v>10.51</v>
      </c>
      <c r="J99" s="9">
        <v>13.95</v>
      </c>
      <c r="K99" s="39">
        <v>16.97</v>
      </c>
      <c r="L99" s="3"/>
      <c r="M99" s="3"/>
      <c r="N99" s="3"/>
      <c r="O99" s="3"/>
      <c r="P99" s="3"/>
      <c r="Q99" s="28"/>
      <c r="R99" s="29"/>
      <c r="S99" s="29"/>
      <c r="T99" s="29"/>
      <c r="U99" s="70">
        <f>AJ67</f>
        <v>4.8286533171450605</v>
      </c>
      <c r="V99" s="29"/>
      <c r="W99" s="29"/>
      <c r="X99" s="70">
        <f>U99-U97</f>
        <v>0.32865331714506052</v>
      </c>
      <c r="Y99" s="29"/>
      <c r="Z99" s="29"/>
      <c r="AA99" s="30"/>
      <c r="AB99" s="3"/>
      <c r="AC99" s="3"/>
      <c r="AD99" s="204" t="s">
        <v>183</v>
      </c>
      <c r="AE99" s="205"/>
      <c r="AF99" s="206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85"/>
      <c r="AU99" s="87"/>
      <c r="AV99" s="87" t="s">
        <v>56</v>
      </c>
      <c r="AW99" s="87"/>
      <c r="AX99" s="87"/>
      <c r="AY99" s="87"/>
      <c r="AZ99" s="147">
        <f>AH84</f>
        <v>0</v>
      </c>
      <c r="BA99" s="147"/>
      <c r="BB99" s="147">
        <f t="shared" si="4"/>
        <v>0</v>
      </c>
      <c r="BC99" s="147"/>
      <c r="BD99" s="147">
        <f t="shared" si="5"/>
        <v>0</v>
      </c>
      <c r="BE99" s="147"/>
      <c r="BF99" s="147"/>
      <c r="BG99" s="147"/>
      <c r="BH99" s="147"/>
      <c r="BI99" s="87"/>
      <c r="BJ99" s="87"/>
      <c r="BK99" s="87"/>
      <c r="BL99" s="87"/>
      <c r="BM99" s="86"/>
      <c r="BN99" s="20"/>
      <c r="BO99" s="20"/>
      <c r="BP99" s="20"/>
      <c r="BQ99" s="20"/>
      <c r="BR99" s="20"/>
    </row>
    <row r="100" spans="1:70" ht="15" customHeight="1" thickBot="1" x14ac:dyDescent="0.3">
      <c r="A100" s="3"/>
      <c r="B100" s="3"/>
      <c r="C100" s="3"/>
      <c r="D100" s="3"/>
      <c r="E100" s="41">
        <v>8</v>
      </c>
      <c r="F100" s="9">
        <v>4.72</v>
      </c>
      <c r="G100" s="9">
        <v>5.68</v>
      </c>
      <c r="H100" s="9">
        <v>7.95</v>
      </c>
      <c r="I100" s="9">
        <v>10.199999999999999</v>
      </c>
      <c r="J100" s="9">
        <v>13.54</v>
      </c>
      <c r="K100" s="39">
        <v>16.47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207"/>
      <c r="AE100" s="208"/>
      <c r="AF100" s="209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85"/>
      <c r="AU100" s="87"/>
      <c r="AV100" s="87" t="s">
        <v>58</v>
      </c>
      <c r="AW100" s="87"/>
      <c r="AX100" s="113"/>
      <c r="AY100" s="113"/>
      <c r="AZ100" s="147">
        <f>AH86</f>
        <v>0</v>
      </c>
      <c r="BA100" s="147"/>
      <c r="BB100" s="147">
        <f t="shared" si="4"/>
        <v>0</v>
      </c>
      <c r="BC100" s="147"/>
      <c r="BD100" s="147">
        <f t="shared" si="5"/>
        <v>0</v>
      </c>
      <c r="BE100" s="147"/>
      <c r="BF100" s="147"/>
      <c r="BG100" s="147"/>
      <c r="BH100" s="147"/>
      <c r="BI100" s="87"/>
      <c r="BJ100" s="87"/>
      <c r="BK100" s="87"/>
      <c r="BL100" s="87"/>
      <c r="BM100" s="86"/>
      <c r="BN100" s="20"/>
      <c r="BO100" s="20"/>
      <c r="BP100" s="20"/>
      <c r="BQ100" s="20"/>
      <c r="BR100" s="20"/>
    </row>
    <row r="101" spans="1:70" ht="15" customHeight="1" thickBot="1" x14ac:dyDescent="0.3">
      <c r="A101" s="3"/>
      <c r="B101" s="3"/>
      <c r="C101" s="3"/>
      <c r="D101" s="3"/>
      <c r="E101" s="41">
        <v>9</v>
      </c>
      <c r="F101" s="9">
        <v>4.62</v>
      </c>
      <c r="G101" s="9">
        <v>5.55</v>
      </c>
      <c r="H101" s="9">
        <v>7.76</v>
      </c>
      <c r="I101" s="9">
        <v>9.94</v>
      </c>
      <c r="J101" s="9">
        <v>13.19</v>
      </c>
      <c r="K101" s="39">
        <v>16.04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85"/>
      <c r="AU101" s="87"/>
      <c r="AV101" s="87" t="s">
        <v>59</v>
      </c>
      <c r="AW101" s="87"/>
      <c r="AX101" s="87"/>
      <c r="AY101" s="87"/>
      <c r="AZ101" s="147">
        <f>AF82</f>
        <v>106230.37297719133</v>
      </c>
      <c r="BA101" s="147"/>
      <c r="BB101" s="147">
        <f t="shared" si="4"/>
        <v>22308.378325210178</v>
      </c>
      <c r="BC101" s="147"/>
      <c r="BD101" s="147">
        <f t="shared" si="5"/>
        <v>128538.75130240151</v>
      </c>
      <c r="BE101" s="147"/>
      <c r="BF101" s="147"/>
      <c r="BG101" s="147"/>
      <c r="BH101" s="147"/>
      <c r="BI101" s="87"/>
      <c r="BJ101" s="87"/>
      <c r="BK101" s="87"/>
      <c r="BL101" s="87"/>
      <c r="BM101" s="86"/>
      <c r="BN101" s="20"/>
      <c r="BO101" s="20"/>
      <c r="BP101" s="20"/>
      <c r="BQ101" s="20"/>
      <c r="BR101" s="20"/>
    </row>
    <row r="102" spans="1:70" ht="15" customHeight="1" thickBot="1" x14ac:dyDescent="0.3">
      <c r="A102" s="3"/>
      <c r="B102" s="3"/>
      <c r="C102" s="3"/>
      <c r="D102" s="3"/>
      <c r="E102" s="41">
        <v>10</v>
      </c>
      <c r="F102" s="9">
        <v>4.53</v>
      </c>
      <c r="G102" s="9">
        <v>5.43</v>
      </c>
      <c r="H102" s="9">
        <v>7.59</v>
      </c>
      <c r="I102" s="9">
        <v>9.7100000000000009</v>
      </c>
      <c r="J102" s="9">
        <v>12.89</v>
      </c>
      <c r="K102" s="39">
        <v>15.66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182" t="s">
        <v>185</v>
      </c>
      <c r="AG102" s="183"/>
      <c r="AH102" s="184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85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6"/>
      <c r="BN102" s="20"/>
      <c r="BO102" s="20"/>
      <c r="BP102" s="20"/>
      <c r="BQ102" s="20"/>
      <c r="BR102" s="20"/>
    </row>
    <row r="103" spans="1:70" ht="15" customHeight="1" x14ac:dyDescent="0.25">
      <c r="A103" s="3"/>
      <c r="B103" s="3"/>
      <c r="C103" s="3"/>
      <c r="D103" s="3"/>
      <c r="E103" s="41">
        <v>12</v>
      </c>
      <c r="F103" s="9">
        <v>4.38</v>
      </c>
      <c r="G103" s="9">
        <v>5.24</v>
      </c>
      <c r="H103" s="9">
        <v>7.31</v>
      </c>
      <c r="I103" s="9">
        <v>9.33</v>
      </c>
      <c r="J103" s="9">
        <v>12.38</v>
      </c>
      <c r="K103" s="39">
        <v>15.04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26" t="s">
        <v>84</v>
      </c>
      <c r="AG103" s="11"/>
      <c r="AH103" s="32">
        <f>$AF$98*0.01</f>
        <v>4889.2688223140312</v>
      </c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85"/>
      <c r="AU103" s="87"/>
      <c r="AV103" s="98" t="s">
        <v>156</v>
      </c>
      <c r="AW103" s="113"/>
      <c r="AX103" s="87"/>
      <c r="AY103" s="87"/>
      <c r="AZ103" s="161">
        <f>SUM(AZ95:BA101)</f>
        <v>6061192.810216804</v>
      </c>
      <c r="BA103" s="161"/>
      <c r="BB103" s="161">
        <f>SUM(BB95:BC101)</f>
        <v>1272850.4901455287</v>
      </c>
      <c r="BC103" s="161"/>
      <c r="BD103" s="161">
        <f>SUM(BD95:BE101)</f>
        <v>7334043.3003623327</v>
      </c>
      <c r="BE103" s="161"/>
      <c r="BF103" s="114"/>
      <c r="BG103" s="114"/>
      <c r="BH103" s="114"/>
      <c r="BI103" s="87"/>
      <c r="BJ103" s="87"/>
      <c r="BK103" s="87"/>
      <c r="BL103" s="87"/>
      <c r="BM103" s="86"/>
      <c r="BN103" s="20"/>
      <c r="BO103" s="20"/>
      <c r="BP103" s="20"/>
      <c r="BQ103" s="20"/>
      <c r="BR103" s="20"/>
    </row>
    <row r="104" spans="1:70" ht="15" customHeight="1" x14ac:dyDescent="0.25">
      <c r="A104" s="3"/>
      <c r="B104" s="3"/>
      <c r="C104" s="3"/>
      <c r="D104" s="3"/>
      <c r="E104" s="41">
        <v>14</v>
      </c>
      <c r="F104" s="9">
        <v>4.26</v>
      </c>
      <c r="G104" s="9">
        <v>5.08</v>
      </c>
      <c r="H104" s="9">
        <v>7.07</v>
      </c>
      <c r="I104" s="9">
        <v>9.02</v>
      </c>
      <c r="J104" s="9">
        <v>11.96</v>
      </c>
      <c r="K104" s="39">
        <v>14.53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26" t="s">
        <v>85</v>
      </c>
      <c r="AG104" s="11"/>
      <c r="AH104" s="32">
        <f>$AF$98*0.13</f>
        <v>63560.494690082407</v>
      </c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85"/>
      <c r="AU104" s="87"/>
      <c r="AV104" s="87"/>
      <c r="AW104" s="87"/>
      <c r="AX104" s="87"/>
      <c r="AY104" s="87"/>
      <c r="AZ104" s="115"/>
      <c r="BA104" s="115"/>
      <c r="BB104" s="115"/>
      <c r="BC104" s="115"/>
      <c r="BD104" s="115"/>
      <c r="BE104" s="115"/>
      <c r="BF104" s="87"/>
      <c r="BG104" s="87"/>
      <c r="BH104" s="87"/>
      <c r="BI104" s="87"/>
      <c r="BJ104" s="87"/>
      <c r="BK104" s="87"/>
      <c r="BL104" s="87"/>
      <c r="BM104" s="86"/>
      <c r="BN104" s="20"/>
      <c r="BO104" s="20"/>
      <c r="BP104" s="20"/>
      <c r="BQ104" s="20"/>
      <c r="BR104" s="20"/>
    </row>
    <row r="105" spans="1:70" ht="15" customHeight="1" x14ac:dyDescent="0.25">
      <c r="A105" s="3"/>
      <c r="B105" s="3"/>
      <c r="C105" s="3"/>
      <c r="D105" s="3"/>
      <c r="E105" s="41">
        <v>16</v>
      </c>
      <c r="F105" s="9">
        <v>4.16</v>
      </c>
      <c r="G105" s="9">
        <v>4.95</v>
      </c>
      <c r="H105" s="9">
        <v>6.88</v>
      </c>
      <c r="I105" s="9">
        <v>8.75</v>
      </c>
      <c r="J105" s="9">
        <v>11.61</v>
      </c>
      <c r="K105" s="39">
        <v>14.1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26" t="s">
        <v>86</v>
      </c>
      <c r="AG105" s="11"/>
      <c r="AH105" s="32">
        <f>$AF$98*0.15</f>
        <v>73339.032334710471</v>
      </c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85"/>
      <c r="AU105" s="87" t="s">
        <v>205</v>
      </c>
      <c r="AV105" s="87"/>
      <c r="AW105" s="87" t="s">
        <v>113</v>
      </c>
      <c r="AX105" s="87" t="s">
        <v>114</v>
      </c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6"/>
      <c r="BN105" s="20"/>
      <c r="BO105" s="20"/>
      <c r="BP105" s="20"/>
      <c r="BQ105" s="20"/>
      <c r="BR105" s="20"/>
    </row>
    <row r="106" spans="1:70" ht="15" customHeight="1" x14ac:dyDescent="0.25">
      <c r="A106" s="3"/>
      <c r="B106" s="3"/>
      <c r="C106" s="3"/>
      <c r="D106" s="3"/>
      <c r="E106" s="41">
        <v>18</v>
      </c>
      <c r="F106" s="9">
        <v>4.07</v>
      </c>
      <c r="G106" s="9">
        <v>4.84</v>
      </c>
      <c r="H106" s="9">
        <v>6.71</v>
      </c>
      <c r="I106" s="9">
        <v>8.5299999999999994</v>
      </c>
      <c r="J106" s="9">
        <v>11.31</v>
      </c>
      <c r="K106" s="39">
        <v>13.73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26" t="s">
        <v>87</v>
      </c>
      <c r="AG106" s="11"/>
      <c r="AH106" s="32">
        <f>$AF$98*0.26</f>
        <v>127120.98938016481</v>
      </c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85"/>
      <c r="AU106" s="87"/>
      <c r="AV106" s="87"/>
      <c r="AW106" s="87" t="s">
        <v>144</v>
      </c>
      <c r="AX106" s="87" t="s">
        <v>116</v>
      </c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6"/>
      <c r="BN106" s="20"/>
      <c r="BO106" s="20"/>
      <c r="BP106" s="20"/>
      <c r="BQ106" s="20"/>
      <c r="BR106" s="20"/>
    </row>
    <row r="107" spans="1:70" ht="15" customHeight="1" x14ac:dyDescent="0.25">
      <c r="A107" s="3"/>
      <c r="B107" s="3"/>
      <c r="C107" s="3"/>
      <c r="D107" s="3"/>
      <c r="E107" s="41">
        <v>20</v>
      </c>
      <c r="F107" s="9">
        <v>3.99</v>
      </c>
      <c r="G107" s="9">
        <v>4.74</v>
      </c>
      <c r="H107" s="9">
        <v>6.56</v>
      </c>
      <c r="I107" s="9">
        <v>8.33</v>
      </c>
      <c r="J107" s="9">
        <v>11.05</v>
      </c>
      <c r="K107" s="39">
        <v>13.41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26" t="s">
        <v>88</v>
      </c>
      <c r="AG107" s="11"/>
      <c r="AH107" s="32">
        <f>$AF$98*0.24</f>
        <v>117342.45173553676</v>
      </c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85"/>
      <c r="AU107" s="87"/>
      <c r="AV107" s="87"/>
      <c r="AW107" s="87" t="s">
        <v>98</v>
      </c>
      <c r="AX107" s="87" t="s">
        <v>102</v>
      </c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6"/>
      <c r="BN107" s="20"/>
      <c r="BO107" s="20"/>
      <c r="BP107" s="20"/>
      <c r="BQ107" s="20"/>
      <c r="BR107" s="20"/>
    </row>
    <row r="108" spans="1:70" ht="15" customHeight="1" x14ac:dyDescent="0.25">
      <c r="A108" s="3"/>
      <c r="B108" s="3"/>
      <c r="C108" s="3"/>
      <c r="D108" s="3"/>
      <c r="E108" s="41">
        <v>25</v>
      </c>
      <c r="F108" s="9">
        <v>3.83</v>
      </c>
      <c r="G108" s="9">
        <v>4.53</v>
      </c>
      <c r="H108" s="9">
        <v>6.27</v>
      </c>
      <c r="I108" s="9">
        <v>7.93</v>
      </c>
      <c r="J108" s="9">
        <v>10.52</v>
      </c>
      <c r="K108" s="39">
        <v>12.75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26" t="s">
        <v>89</v>
      </c>
      <c r="AG108" s="11"/>
      <c r="AH108" s="32">
        <f>$AF$98*0.07</f>
        <v>34224.881756198221</v>
      </c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85"/>
      <c r="AU108" s="87"/>
      <c r="AV108" s="87"/>
      <c r="AW108" s="87" t="s">
        <v>99</v>
      </c>
      <c r="AX108" s="87" t="s">
        <v>103</v>
      </c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6"/>
      <c r="BN108" s="20"/>
      <c r="BO108" s="20"/>
      <c r="BP108" s="20"/>
      <c r="BQ108" s="20"/>
      <c r="BR108" s="20"/>
    </row>
    <row r="109" spans="1:70" ht="15" customHeight="1" x14ac:dyDescent="0.25">
      <c r="A109" s="3"/>
      <c r="B109" s="3"/>
      <c r="C109" s="3"/>
      <c r="D109" s="3"/>
      <c r="E109" s="41">
        <v>30</v>
      </c>
      <c r="F109" s="9">
        <v>3.71</v>
      </c>
      <c r="G109" s="9">
        <v>4.37</v>
      </c>
      <c r="H109" s="9">
        <v>6.03</v>
      </c>
      <c r="I109" s="9">
        <v>7.62</v>
      </c>
      <c r="J109" s="9">
        <v>10.1</v>
      </c>
      <c r="K109" s="39">
        <v>12.24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26" t="s">
        <v>90</v>
      </c>
      <c r="AG109" s="11"/>
      <c r="AH109" s="32">
        <f>$AF$98*0.01</f>
        <v>4889.2688223140312</v>
      </c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85"/>
      <c r="AU109" s="87"/>
      <c r="AV109" s="87"/>
      <c r="AW109" s="87" t="s">
        <v>100</v>
      </c>
      <c r="AX109" s="87" t="s">
        <v>104</v>
      </c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6"/>
      <c r="BN109" s="20"/>
      <c r="BO109" s="20"/>
      <c r="BP109" s="20"/>
      <c r="BQ109" s="20"/>
      <c r="BR109" s="20"/>
    </row>
    <row r="110" spans="1:70" ht="15" customHeight="1" x14ac:dyDescent="0.25">
      <c r="A110" s="3"/>
      <c r="B110" s="3"/>
      <c r="C110" s="3"/>
      <c r="D110" s="3"/>
      <c r="E110" s="41">
        <v>35</v>
      </c>
      <c r="F110" s="9">
        <v>3.6</v>
      </c>
      <c r="G110" s="9">
        <v>4.24</v>
      </c>
      <c r="H110" s="9">
        <v>5.84</v>
      </c>
      <c r="I110" s="9">
        <v>7.36</v>
      </c>
      <c r="J110" s="9">
        <v>9.76</v>
      </c>
      <c r="K110" s="39">
        <v>11.83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26" t="s">
        <v>91</v>
      </c>
      <c r="AG110" s="11"/>
      <c r="AH110" s="32">
        <f>$AF$98*0.11</f>
        <v>53781.957045454343</v>
      </c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85"/>
      <c r="AU110" s="87"/>
      <c r="AV110" s="87"/>
      <c r="AW110" s="87" t="s">
        <v>101</v>
      </c>
      <c r="AX110" s="87" t="s">
        <v>105</v>
      </c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6"/>
      <c r="BN110" s="20"/>
      <c r="BO110" s="20"/>
      <c r="BP110" s="20"/>
      <c r="BQ110" s="20"/>
      <c r="BR110" s="20"/>
    </row>
    <row r="111" spans="1:70" ht="15" customHeight="1" thickBot="1" x14ac:dyDescent="0.3">
      <c r="A111" s="3"/>
      <c r="B111" s="3"/>
      <c r="C111" s="3"/>
      <c r="D111" s="3"/>
      <c r="E111" s="41">
        <v>40</v>
      </c>
      <c r="F111" s="9">
        <v>3.52</v>
      </c>
      <c r="G111" s="9">
        <v>4.13</v>
      </c>
      <c r="H111" s="9">
        <v>5.68</v>
      </c>
      <c r="I111" s="9">
        <v>7.15</v>
      </c>
      <c r="J111" s="9">
        <v>9.4700000000000006</v>
      </c>
      <c r="K111" s="39">
        <v>11.48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28" t="s">
        <v>92</v>
      </c>
      <c r="AG111" s="29"/>
      <c r="AH111" s="33">
        <f>$AF$98*0.02</f>
        <v>9778.5376446280625</v>
      </c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116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8"/>
      <c r="BN111" s="20"/>
      <c r="BO111" s="20"/>
      <c r="BP111" s="20"/>
      <c r="BQ111" s="20"/>
      <c r="BR111" s="20"/>
    </row>
    <row r="112" spans="1:70" ht="15" customHeight="1" x14ac:dyDescent="0.25">
      <c r="A112" s="11"/>
      <c r="B112" s="11"/>
      <c r="C112" s="11"/>
      <c r="D112" s="11"/>
      <c r="E112" s="41">
        <v>45</v>
      </c>
      <c r="F112" s="9">
        <v>3.44</v>
      </c>
      <c r="G112" s="9">
        <v>4.03</v>
      </c>
      <c r="H112" s="9">
        <v>5.54</v>
      </c>
      <c r="I112" s="9">
        <v>6.97</v>
      </c>
      <c r="J112" s="9">
        <v>9.23</v>
      </c>
      <c r="K112" s="39">
        <v>11.18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20"/>
      <c r="BL112" s="20"/>
      <c r="BM112" s="20"/>
      <c r="BN112" s="20"/>
      <c r="BO112" s="20"/>
      <c r="BP112" s="20"/>
      <c r="BQ112" s="20"/>
      <c r="BR112" s="20"/>
    </row>
    <row r="113" spans="1:70" ht="15" customHeight="1" x14ac:dyDescent="0.25">
      <c r="A113" s="11"/>
      <c r="B113" s="11"/>
      <c r="C113" s="11"/>
      <c r="D113" s="11"/>
      <c r="E113" s="41">
        <v>50</v>
      </c>
      <c r="F113" s="9">
        <v>3.38</v>
      </c>
      <c r="G113" s="9">
        <v>3.95</v>
      </c>
      <c r="H113" s="9">
        <v>5.42</v>
      </c>
      <c r="I113" s="9">
        <v>6.81</v>
      </c>
      <c r="J113" s="9">
        <v>9.02</v>
      </c>
      <c r="K113" s="39">
        <v>10.92</v>
      </c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20"/>
      <c r="BL113" s="20"/>
      <c r="BM113" s="20"/>
      <c r="BN113" s="20"/>
      <c r="BO113" s="20"/>
      <c r="BP113" s="20"/>
      <c r="BQ113" s="20"/>
      <c r="BR113" s="20"/>
    </row>
    <row r="114" spans="1:70" ht="15" customHeight="1" x14ac:dyDescent="0.25">
      <c r="A114" s="11"/>
      <c r="B114" s="11"/>
      <c r="C114" s="11"/>
      <c r="D114" s="11"/>
      <c r="E114" s="41">
        <v>60</v>
      </c>
      <c r="F114" s="9">
        <v>3.26</v>
      </c>
      <c r="G114" s="9">
        <v>3.81</v>
      </c>
      <c r="H114" s="9">
        <v>5.22</v>
      </c>
      <c r="I114" s="9">
        <v>6.54</v>
      </c>
      <c r="J114" s="9">
        <v>8.66</v>
      </c>
      <c r="K114" s="39">
        <v>10.48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20"/>
      <c r="BL114" s="20"/>
      <c r="BM114" s="20"/>
      <c r="BN114" s="20"/>
      <c r="BO114" s="20"/>
      <c r="BP114" s="20"/>
      <c r="BQ114" s="20"/>
      <c r="BR114" s="20"/>
    </row>
    <row r="115" spans="1:70" ht="15" customHeight="1" x14ac:dyDescent="0.25">
      <c r="A115" s="3"/>
      <c r="B115" s="3"/>
      <c r="C115" s="3"/>
      <c r="D115" s="3"/>
      <c r="E115" s="41">
        <v>70</v>
      </c>
      <c r="F115" s="9">
        <v>3.17</v>
      </c>
      <c r="G115" s="9">
        <v>3.69</v>
      </c>
      <c r="H115" s="9">
        <v>5.05</v>
      </c>
      <c r="I115" s="9">
        <v>6.32</v>
      </c>
      <c r="J115" s="9">
        <v>8.3699999999999992</v>
      </c>
      <c r="K115" s="39">
        <v>10.119999999999999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</row>
    <row r="116" spans="1:70" ht="15" customHeight="1" x14ac:dyDescent="0.25">
      <c r="A116" s="3"/>
      <c r="B116" s="3"/>
      <c r="C116" s="3"/>
      <c r="D116" s="3"/>
      <c r="E116" s="41">
        <v>80</v>
      </c>
      <c r="F116" s="9">
        <v>3.1</v>
      </c>
      <c r="G116" s="9">
        <v>3.6</v>
      </c>
      <c r="H116" s="9">
        <v>4.91</v>
      </c>
      <c r="I116" s="9">
        <v>6.13</v>
      </c>
      <c r="J116" s="9">
        <v>8.1199999999999992</v>
      </c>
      <c r="K116" s="39">
        <v>9.83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</row>
    <row r="117" spans="1:70" ht="15" customHeight="1" x14ac:dyDescent="0.25">
      <c r="A117" s="3"/>
      <c r="B117" s="3"/>
      <c r="C117" s="3"/>
      <c r="D117" s="3"/>
      <c r="E117" s="41">
        <v>90</v>
      </c>
      <c r="F117" s="9">
        <v>3.03</v>
      </c>
      <c r="G117" s="9">
        <v>3.51</v>
      </c>
      <c r="H117" s="9">
        <v>4.79</v>
      </c>
      <c r="I117" s="9">
        <v>5.98</v>
      </c>
      <c r="J117" s="9">
        <v>7.91</v>
      </c>
      <c r="K117" s="39">
        <v>9.57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</row>
    <row r="118" spans="1:70" ht="15" customHeight="1" x14ac:dyDescent="0.25">
      <c r="A118" s="3"/>
      <c r="B118" s="3"/>
      <c r="C118" s="3"/>
      <c r="D118" s="3"/>
      <c r="E118" s="41">
        <v>100</v>
      </c>
      <c r="F118" s="9">
        <v>2.97</v>
      </c>
      <c r="G118" s="9">
        <v>3.44</v>
      </c>
      <c r="H118" s="9">
        <v>4.6900000000000004</v>
      </c>
      <c r="I118" s="9">
        <v>5.84</v>
      </c>
      <c r="J118" s="9">
        <v>7.73</v>
      </c>
      <c r="K118" s="39">
        <v>9.35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</row>
    <row r="119" spans="1:70" ht="15" customHeight="1" x14ac:dyDescent="0.25">
      <c r="A119" s="3"/>
      <c r="B119" s="3"/>
      <c r="C119" s="3"/>
      <c r="D119" s="3"/>
      <c r="E119" s="41">
        <v>150</v>
      </c>
      <c r="F119" s="9">
        <v>2.76</v>
      </c>
      <c r="G119" s="9">
        <v>3.17</v>
      </c>
      <c r="H119" s="9">
        <v>4.3099999999999996</v>
      </c>
      <c r="I119" s="9">
        <v>5.34</v>
      </c>
      <c r="J119" s="9">
        <v>7.07</v>
      </c>
      <c r="K119" s="39">
        <v>8.5299999999999994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</row>
    <row r="120" spans="1:70" ht="15" customHeight="1" x14ac:dyDescent="0.25">
      <c r="A120" s="3"/>
      <c r="B120" s="3"/>
      <c r="C120" s="3"/>
      <c r="D120" s="3"/>
      <c r="E120" s="41">
        <v>200</v>
      </c>
      <c r="F120" s="9">
        <v>2.62</v>
      </c>
      <c r="G120" s="9">
        <v>3</v>
      </c>
      <c r="H120" s="9">
        <v>4.05</v>
      </c>
      <c r="I120" s="9">
        <v>5.01</v>
      </c>
      <c r="J120" s="9">
        <v>6.63</v>
      </c>
      <c r="K120" s="39">
        <v>8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</row>
    <row r="121" spans="1:70" x14ac:dyDescent="0.25">
      <c r="A121" s="3"/>
      <c r="B121" s="3"/>
      <c r="C121" s="3"/>
      <c r="D121" s="3"/>
      <c r="E121" s="41">
        <v>250</v>
      </c>
      <c r="F121" s="9">
        <v>2.5099999999999998</v>
      </c>
      <c r="G121" s="9">
        <v>2.87</v>
      </c>
      <c r="H121" s="9">
        <v>3.87</v>
      </c>
      <c r="I121" s="9">
        <v>4.7699999999999996</v>
      </c>
      <c r="J121" s="9">
        <v>6.31</v>
      </c>
      <c r="K121" s="39">
        <v>7.61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</row>
    <row r="122" spans="1:70" x14ac:dyDescent="0.25">
      <c r="A122" s="3"/>
      <c r="B122" s="3"/>
      <c r="C122" s="3"/>
      <c r="D122" s="3"/>
      <c r="E122" s="41">
        <v>300</v>
      </c>
      <c r="F122" s="9">
        <v>2.4300000000000002</v>
      </c>
      <c r="G122" s="9">
        <v>2.77</v>
      </c>
      <c r="H122" s="9">
        <v>3.72</v>
      </c>
      <c r="I122" s="9">
        <v>4.58</v>
      </c>
      <c r="J122" s="9">
        <v>6.06</v>
      </c>
      <c r="K122" s="39">
        <v>7.3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</row>
    <row r="123" spans="1:70" x14ac:dyDescent="0.25">
      <c r="A123" s="3"/>
      <c r="B123" s="3"/>
      <c r="C123" s="3"/>
      <c r="D123" s="3"/>
      <c r="E123" s="41">
        <v>350</v>
      </c>
      <c r="F123" s="9">
        <v>2.36</v>
      </c>
      <c r="G123" s="9">
        <v>2.68</v>
      </c>
      <c r="H123" s="9">
        <v>3.61</v>
      </c>
      <c r="I123" s="9">
        <v>4.43</v>
      </c>
      <c r="J123" s="9">
        <v>5.85</v>
      </c>
      <c r="K123" s="39">
        <v>7.06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</row>
    <row r="124" spans="1:70" x14ac:dyDescent="0.25">
      <c r="A124" s="3"/>
      <c r="B124" s="3"/>
      <c r="C124" s="3"/>
      <c r="D124" s="3"/>
      <c r="E124" s="41">
        <v>400</v>
      </c>
      <c r="F124" s="9">
        <v>2.31</v>
      </c>
      <c r="G124" s="9">
        <v>2.61</v>
      </c>
      <c r="H124" s="9">
        <v>3.51</v>
      </c>
      <c r="I124" s="9">
        <v>4.3</v>
      </c>
      <c r="J124" s="9">
        <v>5.68</v>
      </c>
      <c r="K124" s="39">
        <v>6.85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</row>
    <row r="125" spans="1:70" x14ac:dyDescent="0.25">
      <c r="A125" s="3"/>
      <c r="B125" s="3"/>
      <c r="C125" s="3"/>
      <c r="D125" s="3"/>
      <c r="E125" s="41">
        <v>500</v>
      </c>
      <c r="F125" s="9">
        <v>2.21</v>
      </c>
      <c r="G125" s="9">
        <v>2.5</v>
      </c>
      <c r="H125" s="9">
        <v>3.35</v>
      </c>
      <c r="I125" s="9">
        <v>4.09</v>
      </c>
      <c r="J125" s="9">
        <v>5.41</v>
      </c>
      <c r="K125" s="39">
        <v>6.51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</row>
    <row r="126" spans="1:70" x14ac:dyDescent="0.25">
      <c r="A126" s="3"/>
      <c r="B126" s="3"/>
      <c r="C126" s="3"/>
      <c r="D126" s="3"/>
      <c r="E126" s="41">
        <v>600</v>
      </c>
      <c r="F126" s="9">
        <v>2.14</v>
      </c>
      <c r="G126" s="9">
        <v>2.41</v>
      </c>
      <c r="H126" s="9">
        <v>3.22</v>
      </c>
      <c r="I126" s="9">
        <v>3.93</v>
      </c>
      <c r="J126" s="9">
        <v>5.19</v>
      </c>
      <c r="K126" s="39">
        <v>6.25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</row>
    <row r="127" spans="1:70" x14ac:dyDescent="0.25">
      <c r="A127" s="3"/>
      <c r="B127" s="3"/>
      <c r="C127" s="3"/>
      <c r="D127" s="3"/>
      <c r="E127" s="41">
        <v>700</v>
      </c>
      <c r="F127" s="9">
        <v>2.08</v>
      </c>
      <c r="G127" s="9">
        <v>2.34</v>
      </c>
      <c r="H127" s="9">
        <v>3.12</v>
      </c>
      <c r="I127" s="9">
        <v>3.8</v>
      </c>
      <c r="J127" s="9">
        <v>5.0199999999999996</v>
      </c>
      <c r="K127" s="39">
        <v>6.04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</row>
    <row r="128" spans="1:70" x14ac:dyDescent="0.25">
      <c r="A128" s="3"/>
      <c r="B128" s="3"/>
      <c r="C128" s="3"/>
      <c r="D128" s="3"/>
      <c r="E128" s="41">
        <v>800</v>
      </c>
      <c r="F128" s="9">
        <v>2.0299999999999998</v>
      </c>
      <c r="G128" s="9">
        <v>2.2799999999999998</v>
      </c>
      <c r="H128" s="9">
        <v>3.03</v>
      </c>
      <c r="I128" s="9">
        <v>3.69</v>
      </c>
      <c r="J128" s="9">
        <v>4.87</v>
      </c>
      <c r="K128" s="39">
        <v>5.86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</row>
    <row r="129" spans="1:70" x14ac:dyDescent="0.25">
      <c r="A129" s="3"/>
      <c r="B129" s="3"/>
      <c r="C129" s="3"/>
      <c r="D129" s="3"/>
      <c r="E129" s="41">
        <v>900</v>
      </c>
      <c r="F129" s="9">
        <v>1.99</v>
      </c>
      <c r="G129" s="9">
        <v>2.2200000000000002</v>
      </c>
      <c r="H129" s="9">
        <v>2.96</v>
      </c>
      <c r="I129" s="9">
        <v>3.59</v>
      </c>
      <c r="J129" s="9">
        <v>4.75</v>
      </c>
      <c r="K129" s="39">
        <v>5.71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</row>
    <row r="130" spans="1:70" ht="15.75" thickBot="1" x14ac:dyDescent="0.3">
      <c r="A130" s="3"/>
      <c r="B130" s="3"/>
      <c r="C130" s="3"/>
      <c r="D130" s="3"/>
      <c r="E130" s="42">
        <v>1000</v>
      </c>
      <c r="F130" s="43">
        <v>1.95</v>
      </c>
      <c r="G130" s="43">
        <v>2.1800000000000002</v>
      </c>
      <c r="H130" s="43">
        <v>2.89</v>
      </c>
      <c r="I130" s="43">
        <v>3.51</v>
      </c>
      <c r="J130" s="43">
        <v>4.6399999999999997</v>
      </c>
      <c r="K130" s="44">
        <v>5.58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</row>
    <row r="131" spans="1:7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</row>
    <row r="132" spans="1:7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</row>
    <row r="133" spans="1:7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</row>
    <row r="134" spans="1:7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</row>
    <row r="135" spans="1:7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1:7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7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1:7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:70" x14ac:dyDescent="0.25">
      <c r="A139" s="3"/>
      <c r="B139" s="3"/>
      <c r="C139" s="3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1:70" x14ac:dyDescent="0.25">
      <c r="A140" s="3"/>
      <c r="B140" s="3"/>
      <c r="C140" s="3"/>
      <c r="D140" s="11"/>
      <c r="E140" s="12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:70" x14ac:dyDescent="0.25">
      <c r="A141" s="3"/>
      <c r="B141" s="3"/>
      <c r="C141" s="3"/>
      <c r="D141" s="11"/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1:70" x14ac:dyDescent="0.25">
      <c r="A142" s="3"/>
      <c r="B142" s="3"/>
      <c r="C142" s="3"/>
      <c r="D142" s="11"/>
      <c r="E142" s="14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1:70" x14ac:dyDescent="0.25">
      <c r="A143" s="3"/>
      <c r="B143" s="3"/>
      <c r="C143" s="3"/>
      <c r="D143" s="11"/>
      <c r="E143" s="14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1:70" x14ac:dyDescent="0.25">
      <c r="A144" s="3"/>
      <c r="B144" s="3"/>
      <c r="C144" s="3"/>
      <c r="D144" s="11"/>
      <c r="E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1:45" x14ac:dyDescent="0.25">
      <c r="A145" s="3"/>
      <c r="B145" s="3"/>
      <c r="C145" s="3"/>
      <c r="D145" s="11"/>
      <c r="E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1:45" x14ac:dyDescent="0.25">
      <c r="A146" s="3"/>
      <c r="B146" s="3"/>
      <c r="C146" s="3"/>
      <c r="D146" s="11"/>
      <c r="E146" s="14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1:45" x14ac:dyDescent="0.25">
      <c r="A147" s="3"/>
      <c r="B147" s="3"/>
      <c r="C147" s="3"/>
      <c r="D147" s="11"/>
      <c r="E147" s="14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1:45" x14ac:dyDescent="0.25">
      <c r="A148" s="3"/>
      <c r="B148" s="3"/>
      <c r="C148" s="3"/>
      <c r="D148" s="11"/>
      <c r="E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1:45" x14ac:dyDescent="0.25">
      <c r="A149" s="3"/>
      <c r="B149" s="3"/>
      <c r="C149" s="3"/>
      <c r="D149" s="11"/>
      <c r="E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1:45" x14ac:dyDescent="0.25">
      <c r="A150" s="3"/>
      <c r="B150" s="3"/>
      <c r="C150" s="11"/>
      <c r="D150" s="11"/>
      <c r="E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1:45" x14ac:dyDescent="0.25">
      <c r="A151" s="3"/>
      <c r="B151" s="3"/>
      <c r="C151" s="11"/>
      <c r="D151" s="11"/>
      <c r="E151" s="14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1:45" x14ac:dyDescent="0.25">
      <c r="A152" s="3"/>
      <c r="B152" s="3"/>
      <c r="C152" s="11"/>
      <c r="D152" s="11"/>
      <c r="E152" s="14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1:45" x14ac:dyDescent="0.25">
      <c r="A153" s="3"/>
      <c r="B153" s="3"/>
      <c r="C153" s="11"/>
      <c r="D153" s="11"/>
      <c r="E153" s="14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1:45" x14ac:dyDescent="0.25">
      <c r="A154" s="3"/>
      <c r="B154" s="3"/>
      <c r="C154" s="11"/>
      <c r="D154" s="11"/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1:45" x14ac:dyDescent="0.25">
      <c r="A155" s="3"/>
      <c r="B155" s="3"/>
      <c r="C155" s="11"/>
      <c r="D155" s="11"/>
      <c r="E155" s="14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1:45" x14ac:dyDescent="0.25">
      <c r="A156" s="3"/>
      <c r="B156" s="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1:45" x14ac:dyDescent="0.25">
      <c r="A157" s="3"/>
      <c r="B157" s="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1:45" x14ac:dyDescent="0.25">
      <c r="A158" s="3"/>
      <c r="B158" s="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1:45" x14ac:dyDescent="0.25">
      <c r="A159" s="3"/>
      <c r="B159" s="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1:45" x14ac:dyDescent="0.25">
      <c r="A160" s="3"/>
      <c r="B160" s="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1:45" x14ac:dyDescent="0.25">
      <c r="A161" s="3"/>
      <c r="B161" s="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1:45" x14ac:dyDescent="0.25">
      <c r="A162" s="3"/>
      <c r="B162" s="3"/>
      <c r="C162" s="11"/>
      <c r="D162" s="11"/>
      <c r="E162" s="19"/>
      <c r="F162" s="11"/>
      <c r="G162" s="11"/>
      <c r="H162" s="11"/>
      <c r="I162" s="19"/>
      <c r="J162" s="11"/>
      <c r="K162" s="11"/>
      <c r="L162" s="11"/>
      <c r="M162" s="11"/>
      <c r="N162" s="11"/>
      <c r="O162" s="11"/>
      <c r="P162" s="11"/>
      <c r="Q162" s="11"/>
      <c r="R162" s="11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1:45" x14ac:dyDescent="0.25">
      <c r="A163" s="3"/>
      <c r="B163" s="3"/>
      <c r="C163" s="11"/>
      <c r="D163" s="11"/>
      <c r="E163" s="19"/>
      <c r="F163" s="11"/>
      <c r="G163" s="11"/>
      <c r="H163" s="11"/>
      <c r="I163" s="19"/>
      <c r="J163" s="11"/>
      <c r="K163" s="11"/>
      <c r="L163" s="11"/>
      <c r="M163" s="11"/>
      <c r="N163" s="11"/>
      <c r="O163" s="11"/>
      <c r="P163" s="11"/>
      <c r="Q163" s="11"/>
      <c r="R163" s="11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1:45" x14ac:dyDescent="0.25">
      <c r="A164" s="3"/>
      <c r="B164" s="3"/>
      <c r="C164" s="11"/>
      <c r="D164" s="11"/>
      <c r="E164" s="19"/>
      <c r="F164" s="11"/>
      <c r="G164" s="11"/>
      <c r="H164" s="11"/>
      <c r="I164" s="19"/>
      <c r="J164" s="11"/>
      <c r="K164" s="11"/>
      <c r="L164" s="11"/>
      <c r="M164" s="11"/>
      <c r="N164" s="11"/>
      <c r="O164" s="11"/>
      <c r="P164" s="11"/>
      <c r="Q164" s="11"/>
      <c r="R164" s="11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1:45" x14ac:dyDescent="0.25">
      <c r="A165" s="3"/>
      <c r="B165" s="3"/>
      <c r="C165" s="11"/>
      <c r="D165" s="11"/>
      <c r="E165" s="19"/>
      <c r="F165" s="11"/>
      <c r="G165" s="11"/>
      <c r="H165" s="11"/>
      <c r="I165" s="19"/>
      <c r="J165" s="11"/>
      <c r="K165" s="11"/>
      <c r="L165" s="11"/>
      <c r="M165" s="11"/>
      <c r="N165" s="11"/>
      <c r="O165" s="11"/>
      <c r="P165" s="11"/>
      <c r="Q165" s="11"/>
      <c r="R165" s="11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1:45" x14ac:dyDescent="0.25">
      <c r="A166" s="3"/>
      <c r="B166" s="3"/>
      <c r="C166" s="11"/>
      <c r="D166" s="11"/>
      <c r="E166" s="19"/>
      <c r="F166" s="11"/>
      <c r="G166" s="11"/>
      <c r="H166" s="11"/>
      <c r="I166" s="19"/>
      <c r="J166" s="11"/>
      <c r="K166" s="11"/>
      <c r="L166" s="11"/>
      <c r="M166" s="11"/>
      <c r="N166" s="11"/>
      <c r="O166" s="11"/>
      <c r="P166" s="11"/>
      <c r="Q166" s="11"/>
      <c r="R166" s="11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1:45" x14ac:dyDescent="0.25">
      <c r="A167" s="3"/>
      <c r="B167" s="3"/>
      <c r="C167" s="11"/>
      <c r="D167" s="11"/>
      <c r="E167" s="19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1:45" x14ac:dyDescent="0.25">
      <c r="A168" s="3"/>
      <c r="B168" s="3"/>
      <c r="C168" s="11"/>
      <c r="D168" s="11"/>
      <c r="E168" s="19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1:45" x14ac:dyDescent="0.25">
      <c r="A169" s="3"/>
      <c r="B169" s="3"/>
      <c r="C169" s="11"/>
      <c r="D169" s="11"/>
      <c r="E169" s="19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1:45" x14ac:dyDescent="0.25">
      <c r="A170" s="3"/>
      <c r="B170" s="3"/>
      <c r="C170" s="11"/>
      <c r="D170" s="11"/>
      <c r="E170" s="19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1:45" x14ac:dyDescent="0.25">
      <c r="A171" s="3"/>
      <c r="B171" s="3"/>
      <c r="C171" s="11"/>
      <c r="D171" s="11"/>
      <c r="E171" s="19"/>
      <c r="F171" s="11"/>
      <c r="G171" s="11"/>
      <c r="H171" s="11"/>
      <c r="I171" s="19"/>
      <c r="J171" s="11"/>
      <c r="K171" s="11"/>
      <c r="L171" s="11"/>
      <c r="M171" s="11"/>
      <c r="N171" s="11"/>
      <c r="O171" s="11"/>
      <c r="P171" s="11"/>
      <c r="Q171" s="11"/>
      <c r="R171" s="11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1:45" x14ac:dyDescent="0.25">
      <c r="A172" s="3"/>
      <c r="B172" s="3"/>
      <c r="C172" s="11"/>
      <c r="D172" s="11"/>
      <c r="E172" s="19"/>
      <c r="F172" s="11"/>
      <c r="G172" s="11"/>
      <c r="H172" s="11"/>
      <c r="I172" s="19"/>
      <c r="J172" s="11"/>
      <c r="K172" s="11"/>
      <c r="L172" s="11"/>
      <c r="M172" s="11"/>
      <c r="N172" s="11"/>
      <c r="O172" s="11"/>
      <c r="P172" s="11"/>
      <c r="Q172" s="11"/>
      <c r="R172" s="11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1:45" x14ac:dyDescent="0.25">
      <c r="A173" s="3"/>
      <c r="B173" s="3"/>
      <c r="C173" s="11"/>
      <c r="D173" s="11"/>
      <c r="E173" s="19"/>
      <c r="F173" s="11"/>
      <c r="G173" s="11"/>
      <c r="H173" s="11"/>
      <c r="I173" s="19"/>
      <c r="J173" s="11"/>
      <c r="K173" s="11"/>
      <c r="L173" s="11"/>
      <c r="M173" s="11"/>
      <c r="N173" s="11"/>
      <c r="O173" s="11"/>
      <c r="P173" s="11"/>
      <c r="Q173" s="11"/>
      <c r="R173" s="11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1:45" x14ac:dyDescent="0.25">
      <c r="A174" s="3"/>
      <c r="B174" s="3"/>
      <c r="C174" s="11"/>
      <c r="D174" s="11"/>
      <c r="E174" s="19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1:45" x14ac:dyDescent="0.25">
      <c r="A175" s="3"/>
      <c r="B175" s="3"/>
      <c r="C175" s="11"/>
      <c r="D175" s="11"/>
      <c r="E175" s="19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1:45" x14ac:dyDescent="0.25">
      <c r="A176" s="3"/>
      <c r="B176" s="3"/>
      <c r="C176" s="11"/>
      <c r="D176" s="11"/>
      <c r="E176" s="19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1:45" x14ac:dyDescent="0.25">
      <c r="A177" s="3"/>
      <c r="B177" s="3"/>
      <c r="C177" s="11"/>
      <c r="D177" s="11"/>
      <c r="E177" s="19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1:45" x14ac:dyDescent="0.25">
      <c r="A178" s="3"/>
      <c r="B178" s="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1:45" x14ac:dyDescent="0.25">
      <c r="A179" s="3"/>
      <c r="B179" s="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spans="1:45" x14ac:dyDescent="0.25">
      <c r="A180" s="3"/>
      <c r="B180" s="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spans="1:45" x14ac:dyDescent="0.25">
      <c r="A181" s="3"/>
      <c r="B181" s="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1:45" s="2" customForma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</row>
    <row r="183" spans="1:45" s="2" customFormat="1" ht="15.75" thickBot="1" x14ac:dyDescent="0.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</row>
    <row r="184" spans="1:45" s="2" customFormat="1" ht="15.75" thickBot="1" x14ac:dyDescent="0.3">
      <c r="A184" s="10"/>
      <c r="B184" s="182" t="s">
        <v>193</v>
      </c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4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</row>
    <row r="185" spans="1:45" s="2" customFormat="1" ht="16.5" thickBot="1" x14ac:dyDescent="0.3">
      <c r="A185" s="10"/>
      <c r="B185" s="52"/>
      <c r="C185" s="53"/>
      <c r="D185" s="54"/>
      <c r="E185" s="54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5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</row>
    <row r="186" spans="1:45" s="2" customFormat="1" x14ac:dyDescent="0.25">
      <c r="A186" s="10"/>
      <c r="B186" s="192" t="s">
        <v>191</v>
      </c>
      <c r="C186" s="178" t="s">
        <v>0</v>
      </c>
      <c r="D186" s="158"/>
      <c r="E186" s="158"/>
      <c r="F186" s="158"/>
      <c r="G186" s="158" t="s">
        <v>1</v>
      </c>
      <c r="H186" s="158"/>
      <c r="I186" s="158"/>
      <c r="J186" s="158"/>
      <c r="K186" s="158" t="s">
        <v>2</v>
      </c>
      <c r="L186" s="158"/>
      <c r="M186" s="158"/>
      <c r="N186" s="158"/>
      <c r="O186" s="158" t="s">
        <v>3</v>
      </c>
      <c r="P186" s="158"/>
      <c r="Q186" s="158"/>
      <c r="R186" s="158"/>
      <c r="S186" s="158" t="s">
        <v>4</v>
      </c>
      <c r="T186" s="158"/>
      <c r="U186" s="158"/>
      <c r="V186" s="159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</row>
    <row r="187" spans="1:45" s="2" customFormat="1" ht="15.75" thickBot="1" x14ac:dyDescent="0.3">
      <c r="A187" s="10"/>
      <c r="B187" s="193"/>
      <c r="C187" s="31">
        <v>1.5</v>
      </c>
      <c r="D187" s="6">
        <v>2</v>
      </c>
      <c r="E187" s="6">
        <v>2.5</v>
      </c>
      <c r="F187" s="6">
        <v>3</v>
      </c>
      <c r="G187" s="6">
        <v>1.5</v>
      </c>
      <c r="H187" s="6">
        <v>2</v>
      </c>
      <c r="I187" s="6">
        <v>2.5</v>
      </c>
      <c r="J187" s="6">
        <v>3</v>
      </c>
      <c r="K187" s="6">
        <v>1.5</v>
      </c>
      <c r="L187" s="6">
        <v>2</v>
      </c>
      <c r="M187" s="6">
        <v>2.5</v>
      </c>
      <c r="N187" s="6">
        <v>3</v>
      </c>
      <c r="O187" s="6">
        <v>1.5</v>
      </c>
      <c r="P187" s="6">
        <v>2</v>
      </c>
      <c r="Q187" s="6">
        <v>2.5</v>
      </c>
      <c r="R187" s="6">
        <v>3</v>
      </c>
      <c r="S187" s="6">
        <v>1.5</v>
      </c>
      <c r="T187" s="6">
        <v>2</v>
      </c>
      <c r="U187" s="6">
        <v>2.5</v>
      </c>
      <c r="V187" s="37">
        <v>3</v>
      </c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</row>
    <row r="188" spans="1:45" s="2" customFormat="1" x14ac:dyDescent="0.25">
      <c r="A188" s="10"/>
      <c r="B188" s="56" t="s">
        <v>6</v>
      </c>
      <c r="C188" s="5">
        <v>2360</v>
      </c>
      <c r="D188" s="5">
        <v>2360</v>
      </c>
      <c r="E188" s="5">
        <v>2360</v>
      </c>
      <c r="F188" s="5">
        <v>2360</v>
      </c>
      <c r="G188" s="5">
        <v>2360</v>
      </c>
      <c r="H188" s="5">
        <v>2360</v>
      </c>
      <c r="I188" s="5">
        <v>2360</v>
      </c>
      <c r="J188" s="5">
        <v>2360</v>
      </c>
      <c r="K188" s="5">
        <v>2360</v>
      </c>
      <c r="L188" s="5">
        <v>2360</v>
      </c>
      <c r="M188" s="5">
        <v>2360</v>
      </c>
      <c r="N188" s="5">
        <v>2360</v>
      </c>
      <c r="O188" s="5">
        <v>2360</v>
      </c>
      <c r="P188" s="5">
        <v>2360</v>
      </c>
      <c r="Q188" s="5">
        <v>2360</v>
      </c>
      <c r="R188" s="5">
        <v>2360</v>
      </c>
      <c r="S188" s="5">
        <v>2360</v>
      </c>
      <c r="T188" s="5">
        <v>2360</v>
      </c>
      <c r="U188" s="5">
        <v>2360</v>
      </c>
      <c r="V188" s="57">
        <v>2360</v>
      </c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</row>
    <row r="189" spans="1:45" s="2" customFormat="1" x14ac:dyDescent="0.25">
      <c r="A189" s="10"/>
      <c r="B189" s="58" t="s">
        <v>7</v>
      </c>
      <c r="C189" s="5">
        <v>2596</v>
      </c>
      <c r="D189" s="5">
        <v>2596</v>
      </c>
      <c r="E189" s="5">
        <v>2596</v>
      </c>
      <c r="F189" s="5">
        <v>2596</v>
      </c>
      <c r="G189" s="5">
        <v>2596</v>
      </c>
      <c r="H189" s="5">
        <v>2596</v>
      </c>
      <c r="I189" s="5">
        <v>2596</v>
      </c>
      <c r="J189" s="5">
        <v>2596</v>
      </c>
      <c r="K189" s="5">
        <v>2596</v>
      </c>
      <c r="L189" s="5">
        <v>2596</v>
      </c>
      <c r="M189" s="5">
        <v>2596</v>
      </c>
      <c r="N189" s="5">
        <v>2596</v>
      </c>
      <c r="O189" s="5">
        <v>2596</v>
      </c>
      <c r="P189" s="5">
        <v>2596</v>
      </c>
      <c r="Q189" s="5">
        <v>2596</v>
      </c>
      <c r="R189" s="5">
        <v>2596</v>
      </c>
      <c r="S189" s="5">
        <v>2596</v>
      </c>
      <c r="T189" s="5">
        <v>2596</v>
      </c>
      <c r="U189" s="5">
        <v>2596</v>
      </c>
      <c r="V189" s="57">
        <v>2596</v>
      </c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</row>
    <row r="190" spans="1:45" s="2" customFormat="1" x14ac:dyDescent="0.25">
      <c r="A190" s="10"/>
      <c r="B190" s="58" t="s">
        <v>8</v>
      </c>
      <c r="C190" s="5">
        <v>2596</v>
      </c>
      <c r="D190" s="5">
        <v>2596</v>
      </c>
      <c r="E190" s="5">
        <v>2596</v>
      </c>
      <c r="F190" s="5">
        <v>2596</v>
      </c>
      <c r="G190" s="5">
        <v>2596</v>
      </c>
      <c r="H190" s="5">
        <v>2596</v>
      </c>
      <c r="I190" s="5">
        <v>2596</v>
      </c>
      <c r="J190" s="5">
        <v>2596</v>
      </c>
      <c r="K190" s="5">
        <v>2596</v>
      </c>
      <c r="L190" s="5">
        <v>2596</v>
      </c>
      <c r="M190" s="5">
        <v>2596</v>
      </c>
      <c r="N190" s="5">
        <v>2596</v>
      </c>
      <c r="O190" s="5">
        <v>2596</v>
      </c>
      <c r="P190" s="5">
        <v>2596</v>
      </c>
      <c r="Q190" s="5">
        <v>2596</v>
      </c>
      <c r="R190" s="5">
        <v>2596</v>
      </c>
      <c r="S190" s="5">
        <v>2596</v>
      </c>
      <c r="T190" s="5">
        <v>2596</v>
      </c>
      <c r="U190" s="5">
        <v>2596</v>
      </c>
      <c r="V190" s="57">
        <v>2596</v>
      </c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</row>
    <row r="191" spans="1:45" s="2" customFormat="1" x14ac:dyDescent="0.25">
      <c r="A191" s="10"/>
      <c r="B191" s="58" t="s">
        <v>9</v>
      </c>
      <c r="C191" s="5">
        <v>2832</v>
      </c>
      <c r="D191" s="5">
        <v>2832</v>
      </c>
      <c r="E191" s="5">
        <v>2832</v>
      </c>
      <c r="F191" s="5">
        <v>2832</v>
      </c>
      <c r="G191" s="5">
        <v>2832</v>
      </c>
      <c r="H191" s="5">
        <v>2832</v>
      </c>
      <c r="I191" s="5">
        <v>2832</v>
      </c>
      <c r="J191" s="5">
        <v>2832</v>
      </c>
      <c r="K191" s="5">
        <v>2832</v>
      </c>
      <c r="L191" s="5">
        <v>2832</v>
      </c>
      <c r="M191" s="5">
        <v>2832</v>
      </c>
      <c r="N191" s="5">
        <v>2832</v>
      </c>
      <c r="O191" s="5">
        <v>2832</v>
      </c>
      <c r="P191" s="5">
        <v>2832</v>
      </c>
      <c r="Q191" s="5">
        <v>2832</v>
      </c>
      <c r="R191" s="5">
        <v>2832</v>
      </c>
      <c r="S191" s="5">
        <v>2832</v>
      </c>
      <c r="T191" s="5">
        <v>2832</v>
      </c>
      <c r="U191" s="5">
        <v>2832</v>
      </c>
      <c r="V191" s="57">
        <v>2832</v>
      </c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</row>
    <row r="192" spans="1:45" s="2" customFormat="1" x14ac:dyDescent="0.25">
      <c r="A192" s="10"/>
      <c r="B192" s="58" t="s">
        <v>10</v>
      </c>
      <c r="C192" s="5">
        <v>2832</v>
      </c>
      <c r="D192" s="5">
        <v>2832</v>
      </c>
      <c r="E192" s="5">
        <v>2832</v>
      </c>
      <c r="F192" s="5">
        <v>2832</v>
      </c>
      <c r="G192" s="5">
        <v>2832</v>
      </c>
      <c r="H192" s="5">
        <v>2832</v>
      </c>
      <c r="I192" s="5">
        <v>2832</v>
      </c>
      <c r="J192" s="5">
        <v>2832</v>
      </c>
      <c r="K192" s="5">
        <v>2832</v>
      </c>
      <c r="L192" s="5">
        <v>2832</v>
      </c>
      <c r="M192" s="5">
        <v>2832</v>
      </c>
      <c r="N192" s="5">
        <v>2832</v>
      </c>
      <c r="O192" s="5">
        <v>2832</v>
      </c>
      <c r="P192" s="5">
        <v>2832</v>
      </c>
      <c r="Q192" s="5">
        <v>2832</v>
      </c>
      <c r="R192" s="5">
        <v>2832</v>
      </c>
      <c r="S192" s="5">
        <v>2832</v>
      </c>
      <c r="T192" s="5">
        <v>2832</v>
      </c>
      <c r="U192" s="5">
        <v>2832</v>
      </c>
      <c r="V192" s="57">
        <v>2832</v>
      </c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</row>
    <row r="193" spans="1:45" s="2" customFormat="1" x14ac:dyDescent="0.25">
      <c r="A193" s="10"/>
      <c r="B193" s="58" t="s">
        <v>11</v>
      </c>
      <c r="C193" s="5">
        <v>3068</v>
      </c>
      <c r="D193" s="5">
        <v>3068</v>
      </c>
      <c r="E193" s="5">
        <v>3068</v>
      </c>
      <c r="F193" s="5">
        <v>3068</v>
      </c>
      <c r="G193" s="5">
        <v>3068</v>
      </c>
      <c r="H193" s="5">
        <v>3068</v>
      </c>
      <c r="I193" s="5">
        <v>3068</v>
      </c>
      <c r="J193" s="5">
        <v>3068</v>
      </c>
      <c r="K193" s="5">
        <v>3068</v>
      </c>
      <c r="L193" s="5">
        <v>3068</v>
      </c>
      <c r="M193" s="5">
        <v>3068</v>
      </c>
      <c r="N193" s="5">
        <v>3068</v>
      </c>
      <c r="O193" s="5">
        <v>3068</v>
      </c>
      <c r="P193" s="5">
        <v>3068</v>
      </c>
      <c r="Q193" s="5">
        <v>3068</v>
      </c>
      <c r="R193" s="5">
        <v>3068</v>
      </c>
      <c r="S193" s="5">
        <v>3068</v>
      </c>
      <c r="T193" s="5">
        <v>3068</v>
      </c>
      <c r="U193" s="5">
        <v>3068</v>
      </c>
      <c r="V193" s="57">
        <v>3068</v>
      </c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</row>
    <row r="194" spans="1:45" s="2" customFormat="1" x14ac:dyDescent="0.25">
      <c r="A194" s="10"/>
      <c r="B194" s="58" t="s">
        <v>129</v>
      </c>
      <c r="C194" s="5">
        <v>3068</v>
      </c>
      <c r="D194" s="5">
        <v>3068</v>
      </c>
      <c r="E194" s="5">
        <v>3068</v>
      </c>
      <c r="F194" s="5">
        <v>3068</v>
      </c>
      <c r="G194" s="5">
        <v>3068</v>
      </c>
      <c r="H194" s="5">
        <v>3068</v>
      </c>
      <c r="I194" s="5">
        <v>3068</v>
      </c>
      <c r="J194" s="5">
        <v>3068</v>
      </c>
      <c r="K194" s="5">
        <v>3068</v>
      </c>
      <c r="L194" s="5">
        <v>3068</v>
      </c>
      <c r="M194" s="5">
        <v>3068</v>
      </c>
      <c r="N194" s="5">
        <v>3068</v>
      </c>
      <c r="O194" s="5">
        <v>3068</v>
      </c>
      <c r="P194" s="5">
        <v>3068</v>
      </c>
      <c r="Q194" s="5">
        <v>3068</v>
      </c>
      <c r="R194" s="5">
        <v>3068</v>
      </c>
      <c r="S194" s="5">
        <v>3068</v>
      </c>
      <c r="T194" s="5">
        <v>3068</v>
      </c>
      <c r="U194" s="5">
        <v>3068</v>
      </c>
      <c r="V194" s="57">
        <v>3068</v>
      </c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</row>
    <row r="195" spans="1:45" s="2" customFormat="1" x14ac:dyDescent="0.25">
      <c r="A195" s="10"/>
      <c r="B195" s="58" t="s">
        <v>130</v>
      </c>
      <c r="C195" s="5">
        <v>2360</v>
      </c>
      <c r="D195" s="5">
        <v>2360</v>
      </c>
      <c r="E195" s="5">
        <v>2360</v>
      </c>
      <c r="F195" s="5">
        <v>2360</v>
      </c>
      <c r="G195" s="5">
        <v>2360</v>
      </c>
      <c r="H195" s="5">
        <v>2360</v>
      </c>
      <c r="I195" s="5">
        <v>2360</v>
      </c>
      <c r="J195" s="5">
        <v>2360</v>
      </c>
      <c r="K195" s="5">
        <v>2360</v>
      </c>
      <c r="L195" s="5">
        <v>2360</v>
      </c>
      <c r="M195" s="5">
        <v>2360</v>
      </c>
      <c r="N195" s="5">
        <v>2360</v>
      </c>
      <c r="O195" s="5">
        <v>2360</v>
      </c>
      <c r="P195" s="5">
        <v>2360</v>
      </c>
      <c r="Q195" s="5">
        <v>2360</v>
      </c>
      <c r="R195" s="5">
        <v>2360</v>
      </c>
      <c r="S195" s="5">
        <v>2360</v>
      </c>
      <c r="T195" s="5">
        <v>2360</v>
      </c>
      <c r="U195" s="5">
        <v>2360</v>
      </c>
      <c r="V195" s="57">
        <v>2360</v>
      </c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</row>
    <row r="196" spans="1:45" s="2" customFormat="1" x14ac:dyDescent="0.25">
      <c r="A196" s="10"/>
      <c r="B196" s="58" t="s">
        <v>131</v>
      </c>
      <c r="C196" s="5">
        <v>2596</v>
      </c>
      <c r="D196" s="5">
        <v>2596</v>
      </c>
      <c r="E196" s="5">
        <v>2596</v>
      </c>
      <c r="F196" s="5">
        <v>2596</v>
      </c>
      <c r="G196" s="5">
        <v>2596</v>
      </c>
      <c r="H196" s="5">
        <v>2596</v>
      </c>
      <c r="I196" s="5">
        <v>2596</v>
      </c>
      <c r="J196" s="5">
        <v>2596</v>
      </c>
      <c r="K196" s="5">
        <v>2596</v>
      </c>
      <c r="L196" s="5">
        <v>2596</v>
      </c>
      <c r="M196" s="5">
        <v>2596</v>
      </c>
      <c r="N196" s="5">
        <v>2596</v>
      </c>
      <c r="O196" s="5">
        <v>2596</v>
      </c>
      <c r="P196" s="5">
        <v>2596</v>
      </c>
      <c r="Q196" s="5">
        <v>2596</v>
      </c>
      <c r="R196" s="5">
        <v>2596</v>
      </c>
      <c r="S196" s="5">
        <v>2596</v>
      </c>
      <c r="T196" s="5">
        <v>2596</v>
      </c>
      <c r="U196" s="5">
        <v>2596</v>
      </c>
      <c r="V196" s="57">
        <v>2596</v>
      </c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</row>
    <row r="197" spans="1:45" s="2" customFormat="1" x14ac:dyDescent="0.25">
      <c r="A197" s="10"/>
      <c r="B197" s="58" t="s">
        <v>132</v>
      </c>
      <c r="C197" s="5">
        <v>2596</v>
      </c>
      <c r="D197" s="5">
        <v>2596</v>
      </c>
      <c r="E197" s="5">
        <v>2596</v>
      </c>
      <c r="F197" s="5">
        <v>2596</v>
      </c>
      <c r="G197" s="5">
        <v>2596</v>
      </c>
      <c r="H197" s="5">
        <v>2596</v>
      </c>
      <c r="I197" s="5">
        <v>2596</v>
      </c>
      <c r="J197" s="5">
        <v>2596</v>
      </c>
      <c r="K197" s="5">
        <v>2596</v>
      </c>
      <c r="L197" s="5">
        <v>2596</v>
      </c>
      <c r="M197" s="5">
        <v>2596</v>
      </c>
      <c r="N197" s="5">
        <v>2596</v>
      </c>
      <c r="O197" s="5">
        <v>2596</v>
      </c>
      <c r="P197" s="5">
        <v>2596</v>
      </c>
      <c r="Q197" s="5">
        <v>2596</v>
      </c>
      <c r="R197" s="5">
        <v>2596</v>
      </c>
      <c r="S197" s="5">
        <v>2596</v>
      </c>
      <c r="T197" s="5">
        <v>2596</v>
      </c>
      <c r="U197" s="5">
        <v>2596</v>
      </c>
      <c r="V197" s="57">
        <v>2596</v>
      </c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</row>
    <row r="198" spans="1:45" s="2" customFormat="1" x14ac:dyDescent="0.25">
      <c r="A198" s="10"/>
      <c r="B198" s="58" t="s">
        <v>133</v>
      </c>
      <c r="C198" s="5">
        <v>2832</v>
      </c>
      <c r="D198" s="5">
        <v>2832</v>
      </c>
      <c r="E198" s="5">
        <v>2832</v>
      </c>
      <c r="F198" s="5">
        <v>2832</v>
      </c>
      <c r="G198" s="5">
        <v>2832</v>
      </c>
      <c r="H198" s="5">
        <v>2832</v>
      </c>
      <c r="I198" s="5">
        <v>2832</v>
      </c>
      <c r="J198" s="5">
        <v>2832</v>
      </c>
      <c r="K198" s="5">
        <v>2832</v>
      </c>
      <c r="L198" s="5">
        <v>2832</v>
      </c>
      <c r="M198" s="5">
        <v>2832</v>
      </c>
      <c r="N198" s="5">
        <v>2832</v>
      </c>
      <c r="O198" s="5">
        <v>2832</v>
      </c>
      <c r="P198" s="5">
        <v>2832</v>
      </c>
      <c r="Q198" s="5">
        <v>2832</v>
      </c>
      <c r="R198" s="5">
        <v>2832</v>
      </c>
      <c r="S198" s="5">
        <v>2832</v>
      </c>
      <c r="T198" s="5">
        <v>2832</v>
      </c>
      <c r="U198" s="5">
        <v>2832</v>
      </c>
      <c r="V198" s="57">
        <v>2832</v>
      </c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</row>
    <row r="199" spans="1:45" s="2" customFormat="1" x14ac:dyDescent="0.25">
      <c r="A199" s="10"/>
      <c r="B199" s="58" t="s">
        <v>134</v>
      </c>
      <c r="C199" s="5">
        <v>2832</v>
      </c>
      <c r="D199" s="5">
        <v>2832</v>
      </c>
      <c r="E199" s="5">
        <v>2832</v>
      </c>
      <c r="F199" s="5">
        <v>2832</v>
      </c>
      <c r="G199" s="5">
        <v>2832</v>
      </c>
      <c r="H199" s="5">
        <v>2832</v>
      </c>
      <c r="I199" s="5">
        <v>2832</v>
      </c>
      <c r="J199" s="5">
        <v>2832</v>
      </c>
      <c r="K199" s="5">
        <v>2832</v>
      </c>
      <c r="L199" s="5">
        <v>2832</v>
      </c>
      <c r="M199" s="5">
        <v>2832</v>
      </c>
      <c r="N199" s="5">
        <v>2832</v>
      </c>
      <c r="O199" s="5">
        <v>2832</v>
      </c>
      <c r="P199" s="5">
        <v>2832</v>
      </c>
      <c r="Q199" s="5">
        <v>2832</v>
      </c>
      <c r="R199" s="5">
        <v>2832</v>
      </c>
      <c r="S199" s="5">
        <v>2832</v>
      </c>
      <c r="T199" s="5">
        <v>2832</v>
      </c>
      <c r="U199" s="5">
        <v>2832</v>
      </c>
      <c r="V199" s="57">
        <v>2832</v>
      </c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</row>
    <row r="200" spans="1:45" s="2" customFormat="1" x14ac:dyDescent="0.25">
      <c r="A200" s="10"/>
      <c r="B200" s="58" t="s">
        <v>135</v>
      </c>
      <c r="C200" s="5">
        <v>3068</v>
      </c>
      <c r="D200" s="5">
        <v>3068</v>
      </c>
      <c r="E200" s="5">
        <v>3068</v>
      </c>
      <c r="F200" s="5">
        <v>3068</v>
      </c>
      <c r="G200" s="5">
        <v>3068</v>
      </c>
      <c r="H200" s="5">
        <v>3068</v>
      </c>
      <c r="I200" s="5">
        <v>3068</v>
      </c>
      <c r="J200" s="5">
        <v>3068</v>
      </c>
      <c r="K200" s="5">
        <v>3068</v>
      </c>
      <c r="L200" s="5">
        <v>3068</v>
      </c>
      <c r="M200" s="5">
        <v>3068</v>
      </c>
      <c r="N200" s="5">
        <v>3068</v>
      </c>
      <c r="O200" s="5">
        <v>3068</v>
      </c>
      <c r="P200" s="5">
        <v>3068</v>
      </c>
      <c r="Q200" s="5">
        <v>3068</v>
      </c>
      <c r="R200" s="5">
        <v>3068</v>
      </c>
      <c r="S200" s="5">
        <v>3068</v>
      </c>
      <c r="T200" s="5">
        <v>3068</v>
      </c>
      <c r="U200" s="5">
        <v>3068</v>
      </c>
      <c r="V200" s="57">
        <v>3068</v>
      </c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</row>
    <row r="201" spans="1:45" s="2" customFormat="1" x14ac:dyDescent="0.25">
      <c r="A201" s="10"/>
      <c r="B201" s="58" t="s">
        <v>136</v>
      </c>
      <c r="C201" s="5">
        <v>3068</v>
      </c>
      <c r="D201" s="5">
        <v>3068</v>
      </c>
      <c r="E201" s="5">
        <v>3068</v>
      </c>
      <c r="F201" s="5">
        <v>3068</v>
      </c>
      <c r="G201" s="5">
        <v>3068</v>
      </c>
      <c r="H201" s="5">
        <v>3068</v>
      </c>
      <c r="I201" s="5">
        <v>3068</v>
      </c>
      <c r="J201" s="5">
        <v>3068</v>
      </c>
      <c r="K201" s="5">
        <v>3068</v>
      </c>
      <c r="L201" s="5">
        <v>3068</v>
      </c>
      <c r="M201" s="5">
        <v>3068</v>
      </c>
      <c r="N201" s="5">
        <v>3068</v>
      </c>
      <c r="O201" s="5">
        <v>3068</v>
      </c>
      <c r="P201" s="5">
        <v>3068</v>
      </c>
      <c r="Q201" s="5">
        <v>3068</v>
      </c>
      <c r="R201" s="5">
        <v>3068</v>
      </c>
      <c r="S201" s="5">
        <v>3068</v>
      </c>
      <c r="T201" s="5">
        <v>3068</v>
      </c>
      <c r="U201" s="5">
        <v>3068</v>
      </c>
      <c r="V201" s="57">
        <v>3068</v>
      </c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</row>
    <row r="202" spans="1:45" s="2" customFormat="1" x14ac:dyDescent="0.25">
      <c r="A202" s="10"/>
      <c r="B202" s="26" t="s">
        <v>137</v>
      </c>
      <c r="C202" s="11">
        <v>0</v>
      </c>
      <c r="D202" s="11">
        <v>0</v>
      </c>
      <c r="E202" s="14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1">
        <v>0</v>
      </c>
      <c r="V202" s="27">
        <v>0</v>
      </c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</row>
    <row r="203" spans="1:45" s="2" customFormat="1" x14ac:dyDescent="0.25">
      <c r="A203" s="10"/>
      <c r="B203" s="26"/>
      <c r="C203" s="11"/>
      <c r="D203" s="11"/>
      <c r="E203" s="14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1"/>
      <c r="V203" s="27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</row>
    <row r="204" spans="1:45" s="2" customFormat="1" x14ac:dyDescent="0.25">
      <c r="A204" s="10"/>
      <c r="B204" s="26"/>
      <c r="C204" s="11"/>
      <c r="D204" s="11"/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1"/>
      <c r="V204" s="27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</row>
    <row r="205" spans="1:45" s="2" customFormat="1" x14ac:dyDescent="0.25">
      <c r="A205" s="10"/>
      <c r="B205" s="26"/>
      <c r="C205" s="11"/>
      <c r="D205" s="11"/>
      <c r="E205" s="14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1"/>
      <c r="V205" s="27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</row>
    <row r="206" spans="1:45" s="2" customFormat="1" x14ac:dyDescent="0.25">
      <c r="A206" s="10"/>
      <c r="B206" s="26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27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</row>
    <row r="207" spans="1:45" s="2" customFormat="1" ht="15.75" thickBot="1" x14ac:dyDescent="0.3">
      <c r="A207" s="10"/>
      <c r="B207" s="26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27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</row>
    <row r="208" spans="1:45" s="2" customFormat="1" x14ac:dyDescent="0.25">
      <c r="A208" s="10"/>
      <c r="B208" s="192" t="s">
        <v>192</v>
      </c>
      <c r="C208" s="158" t="s">
        <v>0</v>
      </c>
      <c r="D208" s="158"/>
      <c r="E208" s="158"/>
      <c r="F208" s="158"/>
      <c r="G208" s="158" t="s">
        <v>1</v>
      </c>
      <c r="H208" s="158"/>
      <c r="I208" s="158"/>
      <c r="J208" s="158"/>
      <c r="K208" s="158" t="s">
        <v>2</v>
      </c>
      <c r="L208" s="158"/>
      <c r="M208" s="158"/>
      <c r="N208" s="158"/>
      <c r="O208" s="158" t="s">
        <v>3</v>
      </c>
      <c r="P208" s="158"/>
      <c r="Q208" s="158"/>
      <c r="R208" s="158"/>
      <c r="S208" s="158" t="s">
        <v>4</v>
      </c>
      <c r="T208" s="158"/>
      <c r="U208" s="158"/>
      <c r="V208" s="159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</row>
    <row r="209" spans="1:45" s="2" customFormat="1" ht="15.75" thickBot="1" x14ac:dyDescent="0.3">
      <c r="A209" s="10"/>
      <c r="B209" s="193"/>
      <c r="C209" s="6">
        <v>1.5</v>
      </c>
      <c r="D209" s="6">
        <v>2</v>
      </c>
      <c r="E209" s="6">
        <v>2.5</v>
      </c>
      <c r="F209" s="6">
        <v>3</v>
      </c>
      <c r="G209" s="6">
        <v>1.5</v>
      </c>
      <c r="H209" s="6">
        <v>2</v>
      </c>
      <c r="I209" s="6">
        <v>2.5</v>
      </c>
      <c r="J209" s="6">
        <v>3</v>
      </c>
      <c r="K209" s="6">
        <v>1.5</v>
      </c>
      <c r="L209" s="6">
        <v>2</v>
      </c>
      <c r="M209" s="6">
        <v>2.5</v>
      </c>
      <c r="N209" s="6">
        <v>3</v>
      </c>
      <c r="O209" s="6">
        <v>1.5</v>
      </c>
      <c r="P209" s="6">
        <v>2</v>
      </c>
      <c r="Q209" s="6">
        <v>2.5</v>
      </c>
      <c r="R209" s="6">
        <v>3</v>
      </c>
      <c r="S209" s="6">
        <v>1.5</v>
      </c>
      <c r="T209" s="6">
        <v>2</v>
      </c>
      <c r="U209" s="6">
        <v>2.5</v>
      </c>
      <c r="V209" s="37">
        <v>3</v>
      </c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</row>
    <row r="210" spans="1:45" s="2" customFormat="1" x14ac:dyDescent="0.25">
      <c r="A210" s="10"/>
      <c r="B210" s="59" t="s">
        <v>5</v>
      </c>
      <c r="C210" s="5">
        <v>2360</v>
      </c>
      <c r="D210" s="5">
        <v>2360</v>
      </c>
      <c r="E210" s="5">
        <v>2360</v>
      </c>
      <c r="F210" s="5">
        <v>2360</v>
      </c>
      <c r="G210" s="5">
        <v>2360</v>
      </c>
      <c r="H210" s="5">
        <v>2360</v>
      </c>
      <c r="I210" s="5">
        <v>2360</v>
      </c>
      <c r="J210" s="5">
        <v>2360</v>
      </c>
      <c r="K210" s="5">
        <v>2360</v>
      </c>
      <c r="L210" s="5">
        <v>2360</v>
      </c>
      <c r="M210" s="5">
        <v>2360</v>
      </c>
      <c r="N210" s="5">
        <v>2360</v>
      </c>
      <c r="O210" s="5">
        <v>2360</v>
      </c>
      <c r="P210" s="5">
        <v>2360</v>
      </c>
      <c r="Q210" s="5">
        <v>2360</v>
      </c>
      <c r="R210" s="5">
        <v>2360</v>
      </c>
      <c r="S210" s="5">
        <v>2360</v>
      </c>
      <c r="T210" s="5">
        <v>2360</v>
      </c>
      <c r="U210" s="5">
        <v>2360</v>
      </c>
      <c r="V210" s="57">
        <v>2360</v>
      </c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</row>
    <row r="211" spans="1:45" s="2" customFormat="1" x14ac:dyDescent="0.25">
      <c r="A211" s="10"/>
      <c r="B211" s="58" t="s">
        <v>6</v>
      </c>
      <c r="C211" s="5">
        <v>2360</v>
      </c>
      <c r="D211" s="5">
        <v>2360</v>
      </c>
      <c r="E211" s="5">
        <v>2360</v>
      </c>
      <c r="F211" s="5">
        <v>2360</v>
      </c>
      <c r="G211" s="5">
        <v>2360</v>
      </c>
      <c r="H211" s="5">
        <v>2360</v>
      </c>
      <c r="I211" s="5">
        <v>2360</v>
      </c>
      <c r="J211" s="5">
        <v>2360</v>
      </c>
      <c r="K211" s="5">
        <v>2360</v>
      </c>
      <c r="L211" s="5">
        <v>2360</v>
      </c>
      <c r="M211" s="5">
        <v>2360</v>
      </c>
      <c r="N211" s="5">
        <v>2360</v>
      </c>
      <c r="O211" s="5">
        <v>2360</v>
      </c>
      <c r="P211" s="5">
        <v>2360</v>
      </c>
      <c r="Q211" s="5">
        <v>2360</v>
      </c>
      <c r="R211" s="5">
        <v>2360</v>
      </c>
      <c r="S211" s="5">
        <v>2360</v>
      </c>
      <c r="T211" s="5">
        <v>2360</v>
      </c>
      <c r="U211" s="5">
        <v>2360</v>
      </c>
      <c r="V211" s="57">
        <v>2360</v>
      </c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</row>
    <row r="212" spans="1:45" s="2" customFormat="1" x14ac:dyDescent="0.25">
      <c r="A212" s="10"/>
      <c r="B212" s="58" t="s">
        <v>7</v>
      </c>
      <c r="C212" s="5">
        <v>2596</v>
      </c>
      <c r="D212" s="5">
        <v>2596</v>
      </c>
      <c r="E212" s="5">
        <v>2596</v>
      </c>
      <c r="F212" s="5">
        <v>2596</v>
      </c>
      <c r="G212" s="5">
        <v>2596</v>
      </c>
      <c r="H212" s="5">
        <v>2596</v>
      </c>
      <c r="I212" s="5">
        <v>2596</v>
      </c>
      <c r="J212" s="5">
        <v>2596</v>
      </c>
      <c r="K212" s="5">
        <v>2596</v>
      </c>
      <c r="L212" s="5">
        <v>2596</v>
      </c>
      <c r="M212" s="5">
        <v>2596</v>
      </c>
      <c r="N212" s="5">
        <v>2596</v>
      </c>
      <c r="O212" s="5">
        <v>2596</v>
      </c>
      <c r="P212" s="5">
        <v>2596</v>
      </c>
      <c r="Q212" s="5">
        <v>2596</v>
      </c>
      <c r="R212" s="5">
        <v>2596</v>
      </c>
      <c r="S212" s="5">
        <v>2596</v>
      </c>
      <c r="T212" s="5">
        <v>2596</v>
      </c>
      <c r="U212" s="5">
        <v>2596</v>
      </c>
      <c r="V212" s="57">
        <v>2596</v>
      </c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</row>
    <row r="213" spans="1:45" s="2" customFormat="1" x14ac:dyDescent="0.25">
      <c r="A213" s="10"/>
      <c r="B213" s="58" t="s">
        <v>8</v>
      </c>
      <c r="C213" s="5">
        <v>2596</v>
      </c>
      <c r="D213" s="5">
        <v>2596</v>
      </c>
      <c r="E213" s="5">
        <v>2596</v>
      </c>
      <c r="F213" s="5">
        <v>2596</v>
      </c>
      <c r="G213" s="5">
        <v>2596</v>
      </c>
      <c r="H213" s="5">
        <v>2596</v>
      </c>
      <c r="I213" s="5">
        <v>2596</v>
      </c>
      <c r="J213" s="5">
        <v>2596</v>
      </c>
      <c r="K213" s="5">
        <v>2596</v>
      </c>
      <c r="L213" s="5">
        <v>2596</v>
      </c>
      <c r="M213" s="5">
        <v>2596</v>
      </c>
      <c r="N213" s="5">
        <v>2596</v>
      </c>
      <c r="O213" s="5">
        <v>2596</v>
      </c>
      <c r="P213" s="5">
        <v>2596</v>
      </c>
      <c r="Q213" s="5">
        <v>2596</v>
      </c>
      <c r="R213" s="5">
        <v>2596</v>
      </c>
      <c r="S213" s="5">
        <v>2596</v>
      </c>
      <c r="T213" s="5">
        <v>2596</v>
      </c>
      <c r="U213" s="5">
        <v>2596</v>
      </c>
      <c r="V213" s="57">
        <v>2596</v>
      </c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</row>
    <row r="214" spans="1:45" s="2" customFormat="1" x14ac:dyDescent="0.25">
      <c r="A214" s="10"/>
      <c r="B214" s="58" t="s">
        <v>9</v>
      </c>
      <c r="C214" s="5">
        <v>2832</v>
      </c>
      <c r="D214" s="5">
        <v>2832</v>
      </c>
      <c r="E214" s="5">
        <v>2832</v>
      </c>
      <c r="F214" s="5">
        <v>2832</v>
      </c>
      <c r="G214" s="5">
        <v>2832</v>
      </c>
      <c r="H214" s="5">
        <v>2832</v>
      </c>
      <c r="I214" s="5">
        <v>2832</v>
      </c>
      <c r="J214" s="5">
        <v>2832</v>
      </c>
      <c r="K214" s="5">
        <v>2832</v>
      </c>
      <c r="L214" s="5">
        <v>2832</v>
      </c>
      <c r="M214" s="5">
        <v>2832</v>
      </c>
      <c r="N214" s="5">
        <v>2832</v>
      </c>
      <c r="O214" s="5">
        <v>2832</v>
      </c>
      <c r="P214" s="5">
        <v>2832</v>
      </c>
      <c r="Q214" s="5">
        <v>2832</v>
      </c>
      <c r="R214" s="5">
        <v>2832</v>
      </c>
      <c r="S214" s="5">
        <v>2832</v>
      </c>
      <c r="T214" s="5">
        <v>2832</v>
      </c>
      <c r="U214" s="5">
        <v>2832</v>
      </c>
      <c r="V214" s="57">
        <v>2832</v>
      </c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</row>
    <row r="215" spans="1:45" s="2" customFormat="1" x14ac:dyDescent="0.25">
      <c r="A215" s="10"/>
      <c r="B215" s="58" t="s">
        <v>10</v>
      </c>
      <c r="C215" s="5">
        <v>2832</v>
      </c>
      <c r="D215" s="5">
        <v>2832</v>
      </c>
      <c r="E215" s="5">
        <v>2832</v>
      </c>
      <c r="F215" s="5">
        <v>2832</v>
      </c>
      <c r="G215" s="5">
        <v>2832</v>
      </c>
      <c r="H215" s="5">
        <v>2832</v>
      </c>
      <c r="I215" s="5">
        <v>2832</v>
      </c>
      <c r="J215" s="5">
        <v>2832</v>
      </c>
      <c r="K215" s="5">
        <v>2832</v>
      </c>
      <c r="L215" s="5">
        <v>2832</v>
      </c>
      <c r="M215" s="5">
        <v>2832</v>
      </c>
      <c r="N215" s="5">
        <v>2832</v>
      </c>
      <c r="O215" s="5">
        <v>2832</v>
      </c>
      <c r="P215" s="5">
        <v>2832</v>
      </c>
      <c r="Q215" s="5">
        <v>2832</v>
      </c>
      <c r="R215" s="5">
        <v>2832</v>
      </c>
      <c r="S215" s="5">
        <v>2832</v>
      </c>
      <c r="T215" s="5">
        <v>2832</v>
      </c>
      <c r="U215" s="5">
        <v>2832</v>
      </c>
      <c r="V215" s="57">
        <v>2832</v>
      </c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</row>
    <row r="216" spans="1:45" ht="15.75" thickBot="1" x14ac:dyDescent="0.3">
      <c r="A216" s="3"/>
      <c r="B216" s="28" t="s">
        <v>137</v>
      </c>
      <c r="C216" s="29">
        <v>0</v>
      </c>
      <c r="D216" s="29">
        <v>0</v>
      </c>
      <c r="E216" s="60">
        <v>0</v>
      </c>
      <c r="F216" s="61">
        <v>0</v>
      </c>
      <c r="G216" s="61">
        <v>0</v>
      </c>
      <c r="H216" s="61">
        <v>0</v>
      </c>
      <c r="I216" s="61">
        <v>0</v>
      </c>
      <c r="J216" s="61">
        <v>0</v>
      </c>
      <c r="K216" s="61">
        <v>0</v>
      </c>
      <c r="L216" s="61">
        <v>0</v>
      </c>
      <c r="M216" s="61">
        <v>0</v>
      </c>
      <c r="N216" s="61">
        <v>0</v>
      </c>
      <c r="O216" s="61">
        <v>0</v>
      </c>
      <c r="P216" s="61">
        <v>0</v>
      </c>
      <c r="Q216" s="61">
        <v>0</v>
      </c>
      <c r="R216" s="61">
        <v>0</v>
      </c>
      <c r="S216" s="61">
        <v>0</v>
      </c>
      <c r="T216" s="61">
        <v>0</v>
      </c>
      <c r="U216" s="29">
        <v>0</v>
      </c>
      <c r="V216" s="30">
        <v>0</v>
      </c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spans="1:45" ht="15.75" thickBo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</row>
    <row r="218" spans="1:45" ht="15.75" thickBot="1" x14ac:dyDescent="0.3">
      <c r="A218" s="3"/>
      <c r="B218" s="182" t="s">
        <v>194</v>
      </c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4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</row>
    <row r="219" spans="1:45" ht="15.75" thickBot="1" x14ac:dyDescent="0.3">
      <c r="A219" s="3"/>
      <c r="B219" s="26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27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</row>
    <row r="220" spans="1:45" x14ac:dyDescent="0.25">
      <c r="A220" s="3"/>
      <c r="B220" s="192" t="s">
        <v>191</v>
      </c>
      <c r="C220" s="158" t="s">
        <v>0</v>
      </c>
      <c r="D220" s="158"/>
      <c r="E220" s="158"/>
      <c r="F220" s="158"/>
      <c r="G220" s="158" t="s">
        <v>1</v>
      </c>
      <c r="H220" s="158"/>
      <c r="I220" s="158"/>
      <c r="J220" s="158"/>
      <c r="K220" s="158" t="s">
        <v>2</v>
      </c>
      <c r="L220" s="158"/>
      <c r="M220" s="158"/>
      <c r="N220" s="158"/>
      <c r="O220" s="158" t="s">
        <v>3</v>
      </c>
      <c r="P220" s="158"/>
      <c r="Q220" s="158"/>
      <c r="R220" s="158"/>
      <c r="S220" s="158" t="s">
        <v>4</v>
      </c>
      <c r="T220" s="158"/>
      <c r="U220" s="158"/>
      <c r="V220" s="159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spans="1:45" ht="15.75" thickBot="1" x14ac:dyDescent="0.3">
      <c r="A221" s="3"/>
      <c r="B221" s="193"/>
      <c r="C221" s="6">
        <v>1.5</v>
      </c>
      <c r="D221" s="6">
        <v>2</v>
      </c>
      <c r="E221" s="6">
        <v>2.5</v>
      </c>
      <c r="F221" s="6">
        <v>3</v>
      </c>
      <c r="G221" s="6">
        <v>1.5</v>
      </c>
      <c r="H221" s="6">
        <v>2</v>
      </c>
      <c r="I221" s="6">
        <v>2.5</v>
      </c>
      <c r="J221" s="6">
        <v>3</v>
      </c>
      <c r="K221" s="6">
        <v>1.5</v>
      </c>
      <c r="L221" s="6">
        <v>2</v>
      </c>
      <c r="M221" s="6">
        <v>2.5</v>
      </c>
      <c r="N221" s="6">
        <v>3</v>
      </c>
      <c r="O221" s="6">
        <v>1.5</v>
      </c>
      <c r="P221" s="6">
        <v>2</v>
      </c>
      <c r="Q221" s="6">
        <v>2.5</v>
      </c>
      <c r="R221" s="6">
        <v>3</v>
      </c>
      <c r="S221" s="6">
        <v>1.5</v>
      </c>
      <c r="T221" s="6">
        <v>2</v>
      </c>
      <c r="U221" s="6">
        <v>2.5</v>
      </c>
      <c r="V221" s="37">
        <v>3</v>
      </c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</row>
    <row r="222" spans="1:45" x14ac:dyDescent="0.25">
      <c r="A222" s="3"/>
      <c r="B222" s="58" t="s">
        <v>6</v>
      </c>
      <c r="C222" s="5">
        <v>192</v>
      </c>
      <c r="D222" s="5">
        <v>265</v>
      </c>
      <c r="E222" s="5">
        <v>339</v>
      </c>
      <c r="F222" s="5">
        <v>413</v>
      </c>
      <c r="G222" s="5">
        <v>192</v>
      </c>
      <c r="H222" s="5">
        <v>265</v>
      </c>
      <c r="I222" s="5">
        <v>339</v>
      </c>
      <c r="J222" s="5">
        <v>413</v>
      </c>
      <c r="K222" s="5">
        <v>192</v>
      </c>
      <c r="L222" s="5">
        <v>265</v>
      </c>
      <c r="M222" s="5">
        <v>339</v>
      </c>
      <c r="N222" s="5">
        <v>413</v>
      </c>
      <c r="O222" s="5">
        <v>192</v>
      </c>
      <c r="P222" s="5">
        <v>265</v>
      </c>
      <c r="Q222" s="5">
        <v>339</v>
      </c>
      <c r="R222" s="5">
        <v>413</v>
      </c>
      <c r="S222" s="5">
        <v>192</v>
      </c>
      <c r="T222" s="5">
        <v>265</v>
      </c>
      <c r="U222" s="5">
        <v>339</v>
      </c>
      <c r="V222" s="57">
        <v>413</v>
      </c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spans="1:45" x14ac:dyDescent="0.25">
      <c r="A223" s="3"/>
      <c r="B223" s="58" t="s">
        <v>7</v>
      </c>
      <c r="C223" s="5">
        <v>211</v>
      </c>
      <c r="D223" s="5">
        <v>292</v>
      </c>
      <c r="E223" s="5">
        <v>373</v>
      </c>
      <c r="F223" s="5">
        <v>454</v>
      </c>
      <c r="G223" s="5">
        <v>211</v>
      </c>
      <c r="H223" s="5">
        <v>292</v>
      </c>
      <c r="I223" s="5">
        <v>373</v>
      </c>
      <c r="J223" s="5">
        <v>454</v>
      </c>
      <c r="K223" s="5">
        <v>211</v>
      </c>
      <c r="L223" s="5">
        <v>292</v>
      </c>
      <c r="M223" s="5">
        <v>373</v>
      </c>
      <c r="N223" s="5">
        <v>454</v>
      </c>
      <c r="O223" s="5">
        <v>211</v>
      </c>
      <c r="P223" s="5">
        <v>292</v>
      </c>
      <c r="Q223" s="5">
        <v>373</v>
      </c>
      <c r="R223" s="5">
        <v>454</v>
      </c>
      <c r="S223" s="5">
        <v>211</v>
      </c>
      <c r="T223" s="5">
        <v>292</v>
      </c>
      <c r="U223" s="5">
        <v>373</v>
      </c>
      <c r="V223" s="57">
        <v>454</v>
      </c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spans="1:45" x14ac:dyDescent="0.25">
      <c r="A224" s="3"/>
      <c r="B224" s="58" t="s">
        <v>8</v>
      </c>
      <c r="C224" s="5">
        <v>211</v>
      </c>
      <c r="D224" s="5">
        <v>292</v>
      </c>
      <c r="E224" s="5">
        <v>373</v>
      </c>
      <c r="F224" s="5">
        <v>454</v>
      </c>
      <c r="G224" s="5">
        <v>211</v>
      </c>
      <c r="H224" s="5">
        <v>292</v>
      </c>
      <c r="I224" s="5">
        <v>373</v>
      </c>
      <c r="J224" s="5">
        <v>454</v>
      </c>
      <c r="K224" s="5">
        <v>211</v>
      </c>
      <c r="L224" s="5">
        <v>292</v>
      </c>
      <c r="M224" s="5">
        <v>373</v>
      </c>
      <c r="N224" s="5">
        <v>454</v>
      </c>
      <c r="O224" s="5">
        <v>211</v>
      </c>
      <c r="P224" s="5">
        <v>292</v>
      </c>
      <c r="Q224" s="5">
        <v>373</v>
      </c>
      <c r="R224" s="5">
        <v>454</v>
      </c>
      <c r="S224" s="5">
        <v>211</v>
      </c>
      <c r="T224" s="5">
        <v>292</v>
      </c>
      <c r="U224" s="5">
        <v>373</v>
      </c>
      <c r="V224" s="57">
        <v>454</v>
      </c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</row>
    <row r="225" spans="1:45" x14ac:dyDescent="0.25">
      <c r="A225" s="3"/>
      <c r="B225" s="58" t="s">
        <v>9</v>
      </c>
      <c r="C225" s="5">
        <v>230</v>
      </c>
      <c r="D225" s="5">
        <v>319</v>
      </c>
      <c r="E225" s="5">
        <v>407</v>
      </c>
      <c r="F225" s="5">
        <v>496</v>
      </c>
      <c r="G225" s="5">
        <v>230</v>
      </c>
      <c r="H225" s="5">
        <v>319</v>
      </c>
      <c r="I225" s="5">
        <v>407</v>
      </c>
      <c r="J225" s="5">
        <v>496</v>
      </c>
      <c r="K225" s="5">
        <v>230</v>
      </c>
      <c r="L225" s="5">
        <v>319</v>
      </c>
      <c r="M225" s="5">
        <v>407</v>
      </c>
      <c r="N225" s="5">
        <v>496</v>
      </c>
      <c r="O225" s="5">
        <v>230</v>
      </c>
      <c r="P225" s="5">
        <v>319</v>
      </c>
      <c r="Q225" s="5">
        <v>407</v>
      </c>
      <c r="R225" s="5">
        <v>496</v>
      </c>
      <c r="S225" s="5">
        <v>230</v>
      </c>
      <c r="T225" s="5">
        <v>319</v>
      </c>
      <c r="U225" s="5">
        <v>407</v>
      </c>
      <c r="V225" s="57">
        <v>496</v>
      </c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spans="1:45" x14ac:dyDescent="0.25">
      <c r="A226" s="3"/>
      <c r="B226" s="58" t="s">
        <v>10</v>
      </c>
      <c r="C226" s="5">
        <v>230</v>
      </c>
      <c r="D226" s="5">
        <v>319</v>
      </c>
      <c r="E226" s="5">
        <v>407</v>
      </c>
      <c r="F226" s="5">
        <v>496</v>
      </c>
      <c r="G226" s="5">
        <v>230</v>
      </c>
      <c r="H226" s="5">
        <v>319</v>
      </c>
      <c r="I226" s="5">
        <v>407</v>
      </c>
      <c r="J226" s="5">
        <v>496</v>
      </c>
      <c r="K226" s="5">
        <v>230</v>
      </c>
      <c r="L226" s="5">
        <v>319</v>
      </c>
      <c r="M226" s="5">
        <v>407</v>
      </c>
      <c r="N226" s="5">
        <v>496</v>
      </c>
      <c r="O226" s="5">
        <v>230</v>
      </c>
      <c r="P226" s="5">
        <v>319</v>
      </c>
      <c r="Q226" s="5">
        <v>407</v>
      </c>
      <c r="R226" s="5">
        <v>496</v>
      </c>
      <c r="S226" s="5">
        <v>230</v>
      </c>
      <c r="T226" s="5">
        <v>319</v>
      </c>
      <c r="U226" s="5">
        <v>407</v>
      </c>
      <c r="V226" s="57">
        <v>496</v>
      </c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</row>
    <row r="227" spans="1:45" x14ac:dyDescent="0.25">
      <c r="A227" s="3"/>
      <c r="B227" s="58" t="s">
        <v>11</v>
      </c>
      <c r="C227" s="5">
        <v>249</v>
      </c>
      <c r="D227" s="5">
        <v>345</v>
      </c>
      <c r="E227" s="5">
        <v>441</v>
      </c>
      <c r="F227" s="5">
        <v>537</v>
      </c>
      <c r="G227" s="5">
        <v>249</v>
      </c>
      <c r="H227" s="5">
        <v>345</v>
      </c>
      <c r="I227" s="5">
        <v>441</v>
      </c>
      <c r="J227" s="5">
        <v>537</v>
      </c>
      <c r="K227" s="5">
        <v>249</v>
      </c>
      <c r="L227" s="5">
        <v>345</v>
      </c>
      <c r="M227" s="5">
        <v>441</v>
      </c>
      <c r="N227" s="5">
        <v>537</v>
      </c>
      <c r="O227" s="5">
        <v>249</v>
      </c>
      <c r="P227" s="5">
        <v>345</v>
      </c>
      <c r="Q227" s="5">
        <v>441</v>
      </c>
      <c r="R227" s="5">
        <v>537</v>
      </c>
      <c r="S227" s="5">
        <v>249</v>
      </c>
      <c r="T227" s="5">
        <v>345</v>
      </c>
      <c r="U227" s="5">
        <v>441</v>
      </c>
      <c r="V227" s="57">
        <v>537</v>
      </c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</row>
    <row r="228" spans="1:45" x14ac:dyDescent="0.25">
      <c r="A228" s="3"/>
      <c r="B228" s="58" t="s">
        <v>129</v>
      </c>
      <c r="C228" s="5">
        <v>249</v>
      </c>
      <c r="D228" s="5">
        <v>345</v>
      </c>
      <c r="E228" s="5">
        <v>441</v>
      </c>
      <c r="F228" s="5">
        <v>537</v>
      </c>
      <c r="G228" s="5">
        <v>249</v>
      </c>
      <c r="H228" s="5">
        <v>345</v>
      </c>
      <c r="I228" s="5">
        <v>441</v>
      </c>
      <c r="J228" s="5">
        <v>537</v>
      </c>
      <c r="K228" s="5">
        <v>249</v>
      </c>
      <c r="L228" s="5">
        <v>345</v>
      </c>
      <c r="M228" s="5">
        <v>441</v>
      </c>
      <c r="N228" s="5">
        <v>537</v>
      </c>
      <c r="O228" s="5">
        <v>249</v>
      </c>
      <c r="P228" s="5">
        <v>345</v>
      </c>
      <c r="Q228" s="5">
        <v>441</v>
      </c>
      <c r="R228" s="5">
        <v>537</v>
      </c>
      <c r="S228" s="5">
        <v>249</v>
      </c>
      <c r="T228" s="5">
        <v>345</v>
      </c>
      <c r="U228" s="5">
        <v>441</v>
      </c>
      <c r="V228" s="57">
        <v>537</v>
      </c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spans="1:45" x14ac:dyDescent="0.25">
      <c r="A229" s="3"/>
      <c r="B229" s="58" t="s">
        <v>130</v>
      </c>
      <c r="C229" s="5">
        <v>192</v>
      </c>
      <c r="D229" s="5">
        <v>265</v>
      </c>
      <c r="E229" s="5">
        <v>339</v>
      </c>
      <c r="F229" s="5">
        <v>413</v>
      </c>
      <c r="G229" s="5">
        <v>192</v>
      </c>
      <c r="H229" s="5">
        <v>265</v>
      </c>
      <c r="I229" s="5">
        <v>339</v>
      </c>
      <c r="J229" s="5">
        <v>413</v>
      </c>
      <c r="K229" s="5">
        <v>192</v>
      </c>
      <c r="L229" s="5">
        <v>265</v>
      </c>
      <c r="M229" s="5">
        <v>339</v>
      </c>
      <c r="N229" s="5">
        <v>413</v>
      </c>
      <c r="O229" s="5">
        <v>192</v>
      </c>
      <c r="P229" s="5">
        <v>265</v>
      </c>
      <c r="Q229" s="5">
        <v>339</v>
      </c>
      <c r="R229" s="5">
        <v>413</v>
      </c>
      <c r="S229" s="5">
        <v>192</v>
      </c>
      <c r="T229" s="5">
        <v>265</v>
      </c>
      <c r="U229" s="5">
        <v>339</v>
      </c>
      <c r="V229" s="57">
        <v>413</v>
      </c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</row>
    <row r="230" spans="1:45" x14ac:dyDescent="0.25">
      <c r="A230" s="3"/>
      <c r="B230" s="58" t="s">
        <v>131</v>
      </c>
      <c r="C230" s="5">
        <v>211</v>
      </c>
      <c r="D230" s="5">
        <v>292</v>
      </c>
      <c r="E230" s="5">
        <v>373</v>
      </c>
      <c r="F230" s="5">
        <v>454</v>
      </c>
      <c r="G230" s="5">
        <v>211</v>
      </c>
      <c r="H230" s="5">
        <v>292</v>
      </c>
      <c r="I230" s="5">
        <v>373</v>
      </c>
      <c r="J230" s="5">
        <v>454</v>
      </c>
      <c r="K230" s="5">
        <v>211</v>
      </c>
      <c r="L230" s="5">
        <v>292</v>
      </c>
      <c r="M230" s="5">
        <v>373</v>
      </c>
      <c r="N230" s="5">
        <v>454</v>
      </c>
      <c r="O230" s="5">
        <v>211</v>
      </c>
      <c r="P230" s="5">
        <v>292</v>
      </c>
      <c r="Q230" s="5">
        <v>373</v>
      </c>
      <c r="R230" s="5">
        <v>454</v>
      </c>
      <c r="S230" s="5">
        <v>211</v>
      </c>
      <c r="T230" s="5">
        <v>292</v>
      </c>
      <c r="U230" s="5">
        <v>373</v>
      </c>
      <c r="V230" s="57">
        <v>454</v>
      </c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</row>
    <row r="231" spans="1:45" x14ac:dyDescent="0.25">
      <c r="A231" s="3"/>
      <c r="B231" s="58" t="s">
        <v>132</v>
      </c>
      <c r="C231" s="5">
        <v>211</v>
      </c>
      <c r="D231" s="5">
        <v>292</v>
      </c>
      <c r="E231" s="5">
        <v>373</v>
      </c>
      <c r="F231" s="5">
        <v>454</v>
      </c>
      <c r="G231" s="5">
        <v>211</v>
      </c>
      <c r="H231" s="5">
        <v>292</v>
      </c>
      <c r="I231" s="5">
        <v>373</v>
      </c>
      <c r="J231" s="5">
        <v>454</v>
      </c>
      <c r="K231" s="5">
        <v>211</v>
      </c>
      <c r="L231" s="5">
        <v>292</v>
      </c>
      <c r="M231" s="5">
        <v>373</v>
      </c>
      <c r="N231" s="5">
        <v>454</v>
      </c>
      <c r="O231" s="5">
        <v>211</v>
      </c>
      <c r="P231" s="5">
        <v>292</v>
      </c>
      <c r="Q231" s="5">
        <v>373</v>
      </c>
      <c r="R231" s="5">
        <v>454</v>
      </c>
      <c r="S231" s="5">
        <v>211</v>
      </c>
      <c r="T231" s="5">
        <v>292</v>
      </c>
      <c r="U231" s="5">
        <v>373</v>
      </c>
      <c r="V231" s="57">
        <v>454</v>
      </c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</row>
    <row r="232" spans="1:45" x14ac:dyDescent="0.25">
      <c r="A232" s="3"/>
      <c r="B232" s="58" t="s">
        <v>133</v>
      </c>
      <c r="C232" s="5">
        <v>230</v>
      </c>
      <c r="D232" s="5">
        <v>319</v>
      </c>
      <c r="E232" s="5">
        <v>407</v>
      </c>
      <c r="F232" s="5">
        <v>496</v>
      </c>
      <c r="G232" s="5">
        <v>230</v>
      </c>
      <c r="H232" s="5">
        <v>319</v>
      </c>
      <c r="I232" s="5">
        <v>407</v>
      </c>
      <c r="J232" s="5">
        <v>496</v>
      </c>
      <c r="K232" s="5">
        <v>230</v>
      </c>
      <c r="L232" s="5">
        <v>319</v>
      </c>
      <c r="M232" s="5">
        <v>407</v>
      </c>
      <c r="N232" s="5">
        <v>496</v>
      </c>
      <c r="O232" s="5">
        <v>230</v>
      </c>
      <c r="P232" s="5">
        <v>319</v>
      </c>
      <c r="Q232" s="5">
        <v>407</v>
      </c>
      <c r="R232" s="5">
        <v>496</v>
      </c>
      <c r="S232" s="5">
        <v>230</v>
      </c>
      <c r="T232" s="5">
        <v>319</v>
      </c>
      <c r="U232" s="5">
        <v>407</v>
      </c>
      <c r="V232" s="57">
        <v>496</v>
      </c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</row>
    <row r="233" spans="1:45" x14ac:dyDescent="0.25">
      <c r="A233" s="3"/>
      <c r="B233" s="58" t="s">
        <v>134</v>
      </c>
      <c r="C233" s="5">
        <v>230</v>
      </c>
      <c r="D233" s="5">
        <v>319</v>
      </c>
      <c r="E233" s="5">
        <v>407</v>
      </c>
      <c r="F233" s="5">
        <v>496</v>
      </c>
      <c r="G233" s="5">
        <v>230</v>
      </c>
      <c r="H233" s="5">
        <v>319</v>
      </c>
      <c r="I233" s="5">
        <v>407</v>
      </c>
      <c r="J233" s="5">
        <v>496</v>
      </c>
      <c r="K233" s="5">
        <v>230</v>
      </c>
      <c r="L233" s="5">
        <v>319</v>
      </c>
      <c r="M233" s="5">
        <v>407</v>
      </c>
      <c r="N233" s="5">
        <v>496</v>
      </c>
      <c r="O233" s="5">
        <v>230</v>
      </c>
      <c r="P233" s="5">
        <v>319</v>
      </c>
      <c r="Q233" s="5">
        <v>407</v>
      </c>
      <c r="R233" s="5">
        <v>496</v>
      </c>
      <c r="S233" s="5">
        <v>230</v>
      </c>
      <c r="T233" s="5">
        <v>319</v>
      </c>
      <c r="U233" s="5">
        <v>407</v>
      </c>
      <c r="V233" s="57">
        <v>496</v>
      </c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</row>
    <row r="234" spans="1:45" x14ac:dyDescent="0.25">
      <c r="A234" s="3"/>
      <c r="B234" s="58" t="s">
        <v>135</v>
      </c>
      <c r="C234" s="5">
        <v>249</v>
      </c>
      <c r="D234" s="5">
        <v>345</v>
      </c>
      <c r="E234" s="5">
        <v>441</v>
      </c>
      <c r="F234" s="5">
        <v>537</v>
      </c>
      <c r="G234" s="5">
        <v>249</v>
      </c>
      <c r="H234" s="5">
        <v>345</v>
      </c>
      <c r="I234" s="5">
        <v>441</v>
      </c>
      <c r="J234" s="5">
        <v>537</v>
      </c>
      <c r="K234" s="5">
        <v>249</v>
      </c>
      <c r="L234" s="5">
        <v>345</v>
      </c>
      <c r="M234" s="5">
        <v>441</v>
      </c>
      <c r="N234" s="5">
        <v>537</v>
      </c>
      <c r="O234" s="5">
        <v>249</v>
      </c>
      <c r="P234" s="5">
        <v>345</v>
      </c>
      <c r="Q234" s="5">
        <v>441</v>
      </c>
      <c r="R234" s="5">
        <v>537</v>
      </c>
      <c r="S234" s="5">
        <v>249</v>
      </c>
      <c r="T234" s="5">
        <v>345</v>
      </c>
      <c r="U234" s="5">
        <v>441</v>
      </c>
      <c r="V234" s="57">
        <v>537</v>
      </c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spans="1:45" x14ac:dyDescent="0.25">
      <c r="A235" s="3"/>
      <c r="B235" s="58" t="s">
        <v>136</v>
      </c>
      <c r="C235" s="5">
        <v>249</v>
      </c>
      <c r="D235" s="5">
        <v>345</v>
      </c>
      <c r="E235" s="5">
        <v>441</v>
      </c>
      <c r="F235" s="5">
        <v>537</v>
      </c>
      <c r="G235" s="5">
        <v>249</v>
      </c>
      <c r="H235" s="5">
        <v>345</v>
      </c>
      <c r="I235" s="5">
        <v>441</v>
      </c>
      <c r="J235" s="5">
        <v>537</v>
      </c>
      <c r="K235" s="5">
        <v>249</v>
      </c>
      <c r="L235" s="5">
        <v>345</v>
      </c>
      <c r="M235" s="5">
        <v>441</v>
      </c>
      <c r="N235" s="5">
        <v>537</v>
      </c>
      <c r="O235" s="5">
        <v>249</v>
      </c>
      <c r="P235" s="5">
        <v>345</v>
      </c>
      <c r="Q235" s="5">
        <v>441</v>
      </c>
      <c r="R235" s="5">
        <v>537</v>
      </c>
      <c r="S235" s="5">
        <v>249</v>
      </c>
      <c r="T235" s="5">
        <v>345</v>
      </c>
      <c r="U235" s="5">
        <v>441</v>
      </c>
      <c r="V235" s="57">
        <v>537</v>
      </c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</row>
    <row r="236" spans="1:45" x14ac:dyDescent="0.25">
      <c r="A236" s="3"/>
      <c r="B236" s="26" t="s">
        <v>137</v>
      </c>
      <c r="C236" s="11">
        <v>0</v>
      </c>
      <c r="D236" s="11">
        <v>0</v>
      </c>
      <c r="E236" s="14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1">
        <v>0</v>
      </c>
      <c r="V236" s="27">
        <v>0</v>
      </c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</row>
    <row r="237" spans="1:45" x14ac:dyDescent="0.25">
      <c r="A237" s="3"/>
      <c r="B237" s="26"/>
      <c r="C237" s="11"/>
      <c r="D237" s="11"/>
      <c r="E237" s="14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1"/>
      <c r="V237" s="27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</row>
    <row r="238" spans="1:45" x14ac:dyDescent="0.25">
      <c r="A238" s="3"/>
      <c r="B238" s="26"/>
      <c r="C238" s="11"/>
      <c r="D238" s="11"/>
      <c r="E238" s="14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1"/>
      <c r="V238" s="27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</row>
    <row r="239" spans="1:45" x14ac:dyDescent="0.25">
      <c r="A239" s="3"/>
      <c r="B239" s="26"/>
      <c r="C239" s="11"/>
      <c r="D239" s="11"/>
      <c r="E239" s="14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1"/>
      <c r="V239" s="27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</row>
    <row r="240" spans="1:45" x14ac:dyDescent="0.25">
      <c r="A240" s="3"/>
      <c r="B240" s="26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27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</row>
    <row r="241" spans="1:45" ht="15.75" thickBot="1" x14ac:dyDescent="0.3">
      <c r="A241" s="3"/>
      <c r="B241" s="26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27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</row>
    <row r="242" spans="1:45" ht="15" customHeight="1" x14ac:dyDescent="0.25">
      <c r="A242" s="3"/>
      <c r="B242" s="192" t="s">
        <v>192</v>
      </c>
      <c r="C242" s="158" t="s">
        <v>0</v>
      </c>
      <c r="D242" s="158"/>
      <c r="E242" s="158"/>
      <c r="F242" s="158"/>
      <c r="G242" s="158" t="s">
        <v>1</v>
      </c>
      <c r="H242" s="158"/>
      <c r="I242" s="158"/>
      <c r="J242" s="158"/>
      <c r="K242" s="158" t="s">
        <v>2</v>
      </c>
      <c r="L242" s="158"/>
      <c r="M242" s="158"/>
      <c r="N242" s="158"/>
      <c r="O242" s="158" t="s">
        <v>3</v>
      </c>
      <c r="P242" s="158"/>
      <c r="Q242" s="158"/>
      <c r="R242" s="158"/>
      <c r="S242" s="158" t="s">
        <v>4</v>
      </c>
      <c r="T242" s="158"/>
      <c r="U242" s="158"/>
      <c r="V242" s="159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</row>
    <row r="243" spans="1:45" ht="15.75" thickBot="1" x14ac:dyDescent="0.3">
      <c r="A243" s="3"/>
      <c r="B243" s="193"/>
      <c r="C243" s="6">
        <v>1.5</v>
      </c>
      <c r="D243" s="6">
        <v>2</v>
      </c>
      <c r="E243" s="6">
        <v>2.5</v>
      </c>
      <c r="F243" s="6">
        <v>3</v>
      </c>
      <c r="G243" s="6">
        <v>1.5</v>
      </c>
      <c r="H243" s="6">
        <v>2</v>
      </c>
      <c r="I243" s="6">
        <v>2.5</v>
      </c>
      <c r="J243" s="6">
        <v>3</v>
      </c>
      <c r="K243" s="6">
        <v>1.5</v>
      </c>
      <c r="L243" s="6">
        <v>2</v>
      </c>
      <c r="M243" s="6">
        <v>2.5</v>
      </c>
      <c r="N243" s="6">
        <v>3</v>
      </c>
      <c r="O243" s="6">
        <v>1.5</v>
      </c>
      <c r="P243" s="6">
        <v>2</v>
      </c>
      <c r="Q243" s="6">
        <v>2.5</v>
      </c>
      <c r="R243" s="6">
        <v>3</v>
      </c>
      <c r="S243" s="6">
        <v>1.5</v>
      </c>
      <c r="T243" s="6">
        <v>2</v>
      </c>
      <c r="U243" s="6">
        <v>2.5</v>
      </c>
      <c r="V243" s="37">
        <v>3</v>
      </c>
      <c r="W243" s="11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</row>
    <row r="244" spans="1:45" x14ac:dyDescent="0.25">
      <c r="A244" s="3"/>
      <c r="B244" s="59" t="s">
        <v>5</v>
      </c>
      <c r="C244" s="5">
        <v>192</v>
      </c>
      <c r="D244" s="5">
        <v>265</v>
      </c>
      <c r="E244" s="5">
        <v>339</v>
      </c>
      <c r="F244" s="5">
        <v>413</v>
      </c>
      <c r="G244" s="5">
        <v>192</v>
      </c>
      <c r="H244" s="5">
        <v>265</v>
      </c>
      <c r="I244" s="5">
        <v>339</v>
      </c>
      <c r="J244" s="5">
        <v>413</v>
      </c>
      <c r="K244" s="5">
        <v>192</v>
      </c>
      <c r="L244" s="5">
        <v>265</v>
      </c>
      <c r="M244" s="5">
        <v>339</v>
      </c>
      <c r="N244" s="5">
        <v>413</v>
      </c>
      <c r="O244" s="5">
        <v>192</v>
      </c>
      <c r="P244" s="5">
        <v>265</v>
      </c>
      <c r="Q244" s="5">
        <v>339</v>
      </c>
      <c r="R244" s="5">
        <v>413</v>
      </c>
      <c r="S244" s="5">
        <v>192</v>
      </c>
      <c r="T244" s="5">
        <v>265</v>
      </c>
      <c r="U244" s="5">
        <v>339</v>
      </c>
      <c r="V244" s="57">
        <v>413</v>
      </c>
      <c r="W244" s="15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</row>
    <row r="245" spans="1:45" x14ac:dyDescent="0.25">
      <c r="A245" s="3"/>
      <c r="B245" s="58" t="s">
        <v>6</v>
      </c>
      <c r="C245" s="5">
        <v>192</v>
      </c>
      <c r="D245" s="5">
        <v>265</v>
      </c>
      <c r="E245" s="5">
        <v>339</v>
      </c>
      <c r="F245" s="5">
        <v>413</v>
      </c>
      <c r="G245" s="5">
        <v>192</v>
      </c>
      <c r="H245" s="5">
        <v>265</v>
      </c>
      <c r="I245" s="5">
        <v>339</v>
      </c>
      <c r="J245" s="5">
        <v>413</v>
      </c>
      <c r="K245" s="5">
        <v>192</v>
      </c>
      <c r="L245" s="5">
        <v>265</v>
      </c>
      <c r="M245" s="5">
        <v>339</v>
      </c>
      <c r="N245" s="5">
        <v>413</v>
      </c>
      <c r="O245" s="5">
        <v>192</v>
      </c>
      <c r="P245" s="5">
        <v>265</v>
      </c>
      <c r="Q245" s="5">
        <v>339</v>
      </c>
      <c r="R245" s="5">
        <v>413</v>
      </c>
      <c r="S245" s="5">
        <v>192</v>
      </c>
      <c r="T245" s="5">
        <v>265</v>
      </c>
      <c r="U245" s="5">
        <v>339</v>
      </c>
      <c r="V245" s="57">
        <v>413</v>
      </c>
      <c r="W245" s="15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</row>
    <row r="246" spans="1:45" x14ac:dyDescent="0.25">
      <c r="A246" s="3"/>
      <c r="B246" s="58" t="s">
        <v>7</v>
      </c>
      <c r="C246" s="5">
        <v>211</v>
      </c>
      <c r="D246" s="5">
        <v>292</v>
      </c>
      <c r="E246" s="5">
        <v>373</v>
      </c>
      <c r="F246" s="5">
        <v>454</v>
      </c>
      <c r="G246" s="5">
        <v>211</v>
      </c>
      <c r="H246" s="5">
        <v>292</v>
      </c>
      <c r="I246" s="5">
        <v>373</v>
      </c>
      <c r="J246" s="5">
        <v>454</v>
      </c>
      <c r="K246" s="5">
        <v>211</v>
      </c>
      <c r="L246" s="5">
        <v>292</v>
      </c>
      <c r="M246" s="5">
        <v>373</v>
      </c>
      <c r="N246" s="5">
        <v>454</v>
      </c>
      <c r="O246" s="5">
        <v>211</v>
      </c>
      <c r="P246" s="5">
        <v>292</v>
      </c>
      <c r="Q246" s="5">
        <v>373</v>
      </c>
      <c r="R246" s="5">
        <v>454</v>
      </c>
      <c r="S246" s="5">
        <v>211</v>
      </c>
      <c r="T246" s="5">
        <v>292</v>
      </c>
      <c r="U246" s="5">
        <v>373</v>
      </c>
      <c r="V246" s="57">
        <v>454</v>
      </c>
      <c r="W246" s="11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</row>
    <row r="247" spans="1:45" x14ac:dyDescent="0.25">
      <c r="A247" s="3"/>
      <c r="B247" s="58" t="s">
        <v>8</v>
      </c>
      <c r="C247" s="5">
        <v>211</v>
      </c>
      <c r="D247" s="5">
        <v>292</v>
      </c>
      <c r="E247" s="5">
        <v>373</v>
      </c>
      <c r="F247" s="5">
        <v>454</v>
      </c>
      <c r="G247" s="5">
        <v>211</v>
      </c>
      <c r="H247" s="5">
        <v>292</v>
      </c>
      <c r="I247" s="5">
        <v>373</v>
      </c>
      <c r="J247" s="5">
        <v>454</v>
      </c>
      <c r="K247" s="5">
        <v>211</v>
      </c>
      <c r="L247" s="5">
        <v>292</v>
      </c>
      <c r="M247" s="5">
        <v>373</v>
      </c>
      <c r="N247" s="5">
        <v>454</v>
      </c>
      <c r="O247" s="5">
        <v>211</v>
      </c>
      <c r="P247" s="5">
        <v>292</v>
      </c>
      <c r="Q247" s="5">
        <v>373</v>
      </c>
      <c r="R247" s="5">
        <v>454</v>
      </c>
      <c r="S247" s="5">
        <v>211</v>
      </c>
      <c r="T247" s="5">
        <v>292</v>
      </c>
      <c r="U247" s="5">
        <v>373</v>
      </c>
      <c r="V247" s="57">
        <v>454</v>
      </c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</row>
    <row r="248" spans="1:45" x14ac:dyDescent="0.25">
      <c r="A248" s="3"/>
      <c r="B248" s="58" t="s">
        <v>9</v>
      </c>
      <c r="C248" s="5">
        <v>230</v>
      </c>
      <c r="D248" s="5">
        <v>319</v>
      </c>
      <c r="E248" s="5">
        <v>407</v>
      </c>
      <c r="F248" s="5">
        <v>496</v>
      </c>
      <c r="G248" s="5">
        <v>230</v>
      </c>
      <c r="H248" s="5">
        <v>319</v>
      </c>
      <c r="I248" s="5">
        <v>407</v>
      </c>
      <c r="J248" s="5">
        <v>496</v>
      </c>
      <c r="K248" s="5">
        <v>230</v>
      </c>
      <c r="L248" s="5">
        <v>319</v>
      </c>
      <c r="M248" s="5">
        <v>407</v>
      </c>
      <c r="N248" s="5">
        <v>496</v>
      </c>
      <c r="O248" s="5">
        <v>230</v>
      </c>
      <c r="P248" s="5">
        <v>319</v>
      </c>
      <c r="Q248" s="5">
        <v>407</v>
      </c>
      <c r="R248" s="5">
        <v>496</v>
      </c>
      <c r="S248" s="5">
        <v>230</v>
      </c>
      <c r="T248" s="5">
        <v>319</v>
      </c>
      <c r="U248" s="5">
        <v>407</v>
      </c>
      <c r="V248" s="57">
        <v>496</v>
      </c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</row>
    <row r="249" spans="1:45" x14ac:dyDescent="0.25">
      <c r="A249" s="3"/>
      <c r="B249" s="58" t="s">
        <v>10</v>
      </c>
      <c r="C249" s="5">
        <v>230</v>
      </c>
      <c r="D249" s="5">
        <v>319</v>
      </c>
      <c r="E249" s="5">
        <v>407</v>
      </c>
      <c r="F249" s="5">
        <v>496</v>
      </c>
      <c r="G249" s="5">
        <v>230</v>
      </c>
      <c r="H249" s="5">
        <v>319</v>
      </c>
      <c r="I249" s="5">
        <v>407</v>
      </c>
      <c r="J249" s="5">
        <v>496</v>
      </c>
      <c r="K249" s="5">
        <v>230</v>
      </c>
      <c r="L249" s="5">
        <v>319</v>
      </c>
      <c r="M249" s="5">
        <v>407</v>
      </c>
      <c r="N249" s="5">
        <v>496</v>
      </c>
      <c r="O249" s="5">
        <v>230</v>
      </c>
      <c r="P249" s="5">
        <v>319</v>
      </c>
      <c r="Q249" s="5">
        <v>407</v>
      </c>
      <c r="R249" s="5">
        <v>496</v>
      </c>
      <c r="S249" s="5">
        <v>230</v>
      </c>
      <c r="T249" s="5">
        <v>319</v>
      </c>
      <c r="U249" s="5">
        <v>407</v>
      </c>
      <c r="V249" s="57">
        <v>496</v>
      </c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</row>
    <row r="250" spans="1:45" ht="15.75" thickBot="1" x14ac:dyDescent="0.3">
      <c r="A250" s="3"/>
      <c r="B250" s="28" t="s">
        <v>137</v>
      </c>
      <c r="C250" s="29">
        <v>0</v>
      </c>
      <c r="D250" s="29">
        <v>0</v>
      </c>
      <c r="E250" s="60">
        <v>0</v>
      </c>
      <c r="F250" s="61">
        <v>0</v>
      </c>
      <c r="G250" s="61">
        <v>0</v>
      </c>
      <c r="H250" s="61">
        <v>0</v>
      </c>
      <c r="I250" s="61">
        <v>0</v>
      </c>
      <c r="J250" s="61">
        <v>0</v>
      </c>
      <c r="K250" s="61">
        <v>0</v>
      </c>
      <c r="L250" s="61">
        <v>0</v>
      </c>
      <c r="M250" s="61">
        <v>0</v>
      </c>
      <c r="N250" s="61">
        <v>0</v>
      </c>
      <c r="O250" s="61">
        <v>0</v>
      </c>
      <c r="P250" s="61">
        <v>0</v>
      </c>
      <c r="Q250" s="61">
        <v>0</v>
      </c>
      <c r="R250" s="61">
        <v>0</v>
      </c>
      <c r="S250" s="61">
        <v>0</v>
      </c>
      <c r="T250" s="61">
        <v>0</v>
      </c>
      <c r="U250" s="29">
        <v>0</v>
      </c>
      <c r="V250" s="30">
        <v>0</v>
      </c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</row>
    <row r="251" spans="1:45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</row>
    <row r="252" spans="1:45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</row>
    <row r="253" spans="1:45" ht="15.75" thickBo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</row>
    <row r="254" spans="1:45" ht="15.75" thickBot="1" x14ac:dyDescent="0.3">
      <c r="A254" s="3"/>
      <c r="B254" s="182" t="s">
        <v>195</v>
      </c>
      <c r="C254" s="183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4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</row>
    <row r="255" spans="1:45" ht="15.75" thickBot="1" x14ac:dyDescent="0.3">
      <c r="A255" s="3"/>
      <c r="B255" s="26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27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</row>
    <row r="256" spans="1:45" ht="15" customHeight="1" x14ac:dyDescent="0.25">
      <c r="A256" s="3"/>
      <c r="B256" s="192" t="s">
        <v>191</v>
      </c>
      <c r="C256" s="158" t="s">
        <v>0</v>
      </c>
      <c r="D256" s="158"/>
      <c r="E256" s="158"/>
      <c r="F256" s="158"/>
      <c r="G256" s="158" t="s">
        <v>1</v>
      </c>
      <c r="H256" s="158"/>
      <c r="I256" s="158"/>
      <c r="J256" s="158"/>
      <c r="K256" s="158" t="s">
        <v>2</v>
      </c>
      <c r="L256" s="158"/>
      <c r="M256" s="158"/>
      <c r="N256" s="158"/>
      <c r="O256" s="158" t="s">
        <v>3</v>
      </c>
      <c r="P256" s="158"/>
      <c r="Q256" s="158"/>
      <c r="R256" s="158"/>
      <c r="S256" s="158" t="s">
        <v>4</v>
      </c>
      <c r="T256" s="158"/>
      <c r="U256" s="158"/>
      <c r="V256" s="159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</row>
    <row r="257" spans="1:45" ht="15.75" thickBot="1" x14ac:dyDescent="0.3">
      <c r="A257" s="3"/>
      <c r="B257" s="193"/>
      <c r="C257" s="6">
        <v>1.5</v>
      </c>
      <c r="D257" s="6">
        <v>2</v>
      </c>
      <c r="E257" s="6">
        <v>2.5</v>
      </c>
      <c r="F257" s="6">
        <v>3</v>
      </c>
      <c r="G257" s="6">
        <v>1.5</v>
      </c>
      <c r="H257" s="6">
        <v>2</v>
      </c>
      <c r="I257" s="6">
        <v>2.5</v>
      </c>
      <c r="J257" s="6">
        <v>3</v>
      </c>
      <c r="K257" s="6">
        <v>1.5</v>
      </c>
      <c r="L257" s="6">
        <v>2</v>
      </c>
      <c r="M257" s="6">
        <v>2.5</v>
      </c>
      <c r="N257" s="6">
        <v>3</v>
      </c>
      <c r="O257" s="6">
        <v>1.5</v>
      </c>
      <c r="P257" s="6">
        <v>2</v>
      </c>
      <c r="Q257" s="6">
        <v>2.5</v>
      </c>
      <c r="R257" s="6">
        <v>3</v>
      </c>
      <c r="S257" s="6">
        <v>1.5</v>
      </c>
      <c r="T257" s="6">
        <v>2</v>
      </c>
      <c r="U257" s="6">
        <v>2.5</v>
      </c>
      <c r="V257" s="37">
        <v>3</v>
      </c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</row>
    <row r="258" spans="1:45" x14ac:dyDescent="0.25">
      <c r="A258" s="3"/>
      <c r="B258" s="58" t="s">
        <v>6</v>
      </c>
      <c r="C258" s="5">
        <v>6380</v>
      </c>
      <c r="D258" s="5">
        <v>6380</v>
      </c>
      <c r="E258" s="5">
        <v>6380</v>
      </c>
      <c r="F258" s="5">
        <v>6380</v>
      </c>
      <c r="G258" s="5">
        <v>6380</v>
      </c>
      <c r="H258" s="5">
        <v>6380</v>
      </c>
      <c r="I258" s="5">
        <v>6380</v>
      </c>
      <c r="J258" s="5">
        <v>6380</v>
      </c>
      <c r="K258" s="5">
        <v>6380</v>
      </c>
      <c r="L258" s="5">
        <v>6380</v>
      </c>
      <c r="M258" s="5">
        <v>6380</v>
      </c>
      <c r="N258" s="5">
        <v>6380</v>
      </c>
      <c r="O258" s="5">
        <v>6380</v>
      </c>
      <c r="P258" s="5">
        <v>6380</v>
      </c>
      <c r="Q258" s="5">
        <v>6380</v>
      </c>
      <c r="R258" s="5">
        <v>6380</v>
      </c>
      <c r="S258" s="5">
        <v>6380</v>
      </c>
      <c r="T258" s="5">
        <v>6380</v>
      </c>
      <c r="U258" s="5">
        <v>6380</v>
      </c>
      <c r="V258" s="57">
        <v>6380</v>
      </c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</row>
    <row r="259" spans="1:45" x14ac:dyDescent="0.25">
      <c r="A259" s="3"/>
      <c r="B259" s="58" t="s">
        <v>7</v>
      </c>
      <c r="C259" s="5">
        <v>6380</v>
      </c>
      <c r="D259" s="5">
        <v>6380</v>
      </c>
      <c r="E259" s="5">
        <v>6380</v>
      </c>
      <c r="F259" s="5">
        <v>6380</v>
      </c>
      <c r="G259" s="5">
        <v>6380</v>
      </c>
      <c r="H259" s="5">
        <v>6380</v>
      </c>
      <c r="I259" s="5">
        <v>6380</v>
      </c>
      <c r="J259" s="5">
        <v>6380</v>
      </c>
      <c r="K259" s="5">
        <v>6380</v>
      </c>
      <c r="L259" s="5">
        <v>6380</v>
      </c>
      <c r="M259" s="5">
        <v>6380</v>
      </c>
      <c r="N259" s="5">
        <v>6380</v>
      </c>
      <c r="O259" s="5">
        <v>6380</v>
      </c>
      <c r="P259" s="5">
        <v>6380</v>
      </c>
      <c r="Q259" s="5">
        <v>6380</v>
      </c>
      <c r="R259" s="5">
        <v>6380</v>
      </c>
      <c r="S259" s="5">
        <v>6380</v>
      </c>
      <c r="T259" s="5">
        <v>6380</v>
      </c>
      <c r="U259" s="5">
        <v>6380</v>
      </c>
      <c r="V259" s="57">
        <v>6380</v>
      </c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</row>
    <row r="260" spans="1:45" x14ac:dyDescent="0.25">
      <c r="A260" s="3"/>
      <c r="B260" s="58" t="s">
        <v>8</v>
      </c>
      <c r="C260" s="5">
        <v>6430</v>
      </c>
      <c r="D260" s="5">
        <v>6430</v>
      </c>
      <c r="E260" s="5">
        <v>6430</v>
      </c>
      <c r="F260" s="5">
        <v>6430</v>
      </c>
      <c r="G260" s="5">
        <v>6430</v>
      </c>
      <c r="H260" s="5">
        <v>6430</v>
      </c>
      <c r="I260" s="5">
        <v>6430</v>
      </c>
      <c r="J260" s="5">
        <v>6430</v>
      </c>
      <c r="K260" s="5">
        <v>6430</v>
      </c>
      <c r="L260" s="5">
        <v>6430</v>
      </c>
      <c r="M260" s="5">
        <v>6430</v>
      </c>
      <c r="N260" s="5">
        <v>6430</v>
      </c>
      <c r="O260" s="5">
        <v>6430</v>
      </c>
      <c r="P260" s="5">
        <v>6430</v>
      </c>
      <c r="Q260" s="5">
        <v>6430</v>
      </c>
      <c r="R260" s="5">
        <v>6430</v>
      </c>
      <c r="S260" s="5">
        <v>6430</v>
      </c>
      <c r="T260" s="5">
        <v>6430</v>
      </c>
      <c r="U260" s="5">
        <v>6430</v>
      </c>
      <c r="V260" s="57">
        <v>6430</v>
      </c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</row>
    <row r="261" spans="1:45" x14ac:dyDescent="0.25">
      <c r="A261" s="3"/>
      <c r="B261" s="58" t="s">
        <v>9</v>
      </c>
      <c r="C261" s="5">
        <v>7460</v>
      </c>
      <c r="D261" s="5">
        <v>7460</v>
      </c>
      <c r="E261" s="5">
        <v>7460</v>
      </c>
      <c r="F261" s="5">
        <v>7460</v>
      </c>
      <c r="G261" s="5">
        <v>7460</v>
      </c>
      <c r="H261" s="5">
        <v>7460</v>
      </c>
      <c r="I261" s="5">
        <v>7460</v>
      </c>
      <c r="J261" s="5">
        <v>7460</v>
      </c>
      <c r="K261" s="5">
        <v>7460</v>
      </c>
      <c r="L261" s="5">
        <v>7460</v>
      </c>
      <c r="M261" s="5">
        <v>7460</v>
      </c>
      <c r="N261" s="5">
        <v>7460</v>
      </c>
      <c r="O261" s="5">
        <v>7460</v>
      </c>
      <c r="P261" s="5">
        <v>7460</v>
      </c>
      <c r="Q261" s="5">
        <v>7460</v>
      </c>
      <c r="R261" s="5">
        <v>7460</v>
      </c>
      <c r="S261" s="5">
        <v>7460</v>
      </c>
      <c r="T261" s="5">
        <v>7460</v>
      </c>
      <c r="U261" s="5">
        <v>7460</v>
      </c>
      <c r="V261" s="57">
        <v>7460</v>
      </c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</row>
    <row r="262" spans="1:45" x14ac:dyDescent="0.25">
      <c r="A262" s="3"/>
      <c r="B262" s="58" t="s">
        <v>10</v>
      </c>
      <c r="C262" s="5">
        <v>9690</v>
      </c>
      <c r="D262" s="5">
        <v>9690</v>
      </c>
      <c r="E262" s="5">
        <v>9690</v>
      </c>
      <c r="F262" s="5">
        <v>9690</v>
      </c>
      <c r="G262" s="5">
        <v>9690</v>
      </c>
      <c r="H262" s="5">
        <v>9690</v>
      </c>
      <c r="I262" s="5">
        <v>9690</v>
      </c>
      <c r="J262" s="5">
        <v>9690</v>
      </c>
      <c r="K262" s="5">
        <v>9690</v>
      </c>
      <c r="L262" s="5">
        <v>9690</v>
      </c>
      <c r="M262" s="5">
        <v>9690</v>
      </c>
      <c r="N262" s="5">
        <v>9690</v>
      </c>
      <c r="O262" s="5">
        <v>9690</v>
      </c>
      <c r="P262" s="5">
        <v>9690</v>
      </c>
      <c r="Q262" s="5">
        <v>9690</v>
      </c>
      <c r="R262" s="5">
        <v>9690</v>
      </c>
      <c r="S262" s="5">
        <v>9690</v>
      </c>
      <c r="T262" s="5">
        <v>9690</v>
      </c>
      <c r="U262" s="5">
        <v>9690</v>
      </c>
      <c r="V262" s="57">
        <v>9690</v>
      </c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</row>
    <row r="263" spans="1:45" x14ac:dyDescent="0.25">
      <c r="A263" s="3"/>
      <c r="B263" s="58" t="s">
        <v>11</v>
      </c>
      <c r="C263" s="5">
        <v>11120</v>
      </c>
      <c r="D263" s="5">
        <v>11120</v>
      </c>
      <c r="E263" s="5">
        <v>11120</v>
      </c>
      <c r="F263" s="5">
        <v>11120</v>
      </c>
      <c r="G263" s="5">
        <v>11120</v>
      </c>
      <c r="H263" s="5">
        <v>11120</v>
      </c>
      <c r="I263" s="5">
        <v>11120</v>
      </c>
      <c r="J263" s="5">
        <v>11120</v>
      </c>
      <c r="K263" s="5">
        <v>11120</v>
      </c>
      <c r="L263" s="5">
        <v>11120</v>
      </c>
      <c r="M263" s="5">
        <v>11120</v>
      </c>
      <c r="N263" s="5">
        <v>11120</v>
      </c>
      <c r="O263" s="5">
        <v>11120</v>
      </c>
      <c r="P263" s="5">
        <v>11120</v>
      </c>
      <c r="Q263" s="5">
        <v>11120</v>
      </c>
      <c r="R263" s="5">
        <v>11120</v>
      </c>
      <c r="S263" s="5">
        <v>11120</v>
      </c>
      <c r="T263" s="5">
        <v>11120</v>
      </c>
      <c r="U263" s="5">
        <v>11120</v>
      </c>
      <c r="V263" s="57">
        <v>11120</v>
      </c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</row>
    <row r="264" spans="1:45" x14ac:dyDescent="0.25">
      <c r="A264" s="3"/>
      <c r="B264" s="58" t="s">
        <v>129</v>
      </c>
      <c r="C264" s="5">
        <v>12750</v>
      </c>
      <c r="D264" s="5">
        <v>12750</v>
      </c>
      <c r="E264" s="5">
        <v>12750</v>
      </c>
      <c r="F264" s="5">
        <v>12750</v>
      </c>
      <c r="G264" s="5">
        <v>12750</v>
      </c>
      <c r="H264" s="5">
        <v>12750</v>
      </c>
      <c r="I264" s="5">
        <v>12750</v>
      </c>
      <c r="J264" s="5">
        <v>12750</v>
      </c>
      <c r="K264" s="5">
        <v>12750</v>
      </c>
      <c r="L264" s="5">
        <v>12750</v>
      </c>
      <c r="M264" s="5">
        <v>12750</v>
      </c>
      <c r="N264" s="5">
        <v>12750</v>
      </c>
      <c r="O264" s="5">
        <v>12750</v>
      </c>
      <c r="P264" s="5">
        <v>12750</v>
      </c>
      <c r="Q264" s="5">
        <v>12750</v>
      </c>
      <c r="R264" s="5">
        <v>12750</v>
      </c>
      <c r="S264" s="5">
        <v>12750</v>
      </c>
      <c r="T264" s="5">
        <v>12750</v>
      </c>
      <c r="U264" s="5">
        <v>12750</v>
      </c>
      <c r="V264" s="57">
        <v>12750</v>
      </c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</row>
    <row r="265" spans="1:45" x14ac:dyDescent="0.25">
      <c r="A265" s="3"/>
      <c r="B265" s="58" t="s">
        <v>130</v>
      </c>
      <c r="C265" s="5">
        <v>6380</v>
      </c>
      <c r="D265" s="5">
        <v>6380</v>
      </c>
      <c r="E265" s="5">
        <v>6380</v>
      </c>
      <c r="F265" s="5">
        <v>6380</v>
      </c>
      <c r="G265" s="5">
        <v>6380</v>
      </c>
      <c r="H265" s="5">
        <v>6380</v>
      </c>
      <c r="I265" s="5">
        <v>6380</v>
      </c>
      <c r="J265" s="5">
        <v>6380</v>
      </c>
      <c r="K265" s="5">
        <v>6380</v>
      </c>
      <c r="L265" s="5">
        <v>6380</v>
      </c>
      <c r="M265" s="5">
        <v>6380</v>
      </c>
      <c r="N265" s="5">
        <v>6380</v>
      </c>
      <c r="O265" s="5">
        <v>6380</v>
      </c>
      <c r="P265" s="5">
        <v>6380</v>
      </c>
      <c r="Q265" s="5">
        <v>6380</v>
      </c>
      <c r="R265" s="5">
        <v>6380</v>
      </c>
      <c r="S265" s="5">
        <v>6380</v>
      </c>
      <c r="T265" s="5">
        <v>6380</v>
      </c>
      <c r="U265" s="5">
        <v>6380</v>
      </c>
      <c r="V265" s="57">
        <v>6380</v>
      </c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</row>
    <row r="266" spans="1:45" x14ac:dyDescent="0.25">
      <c r="A266" s="3"/>
      <c r="B266" s="58" t="s">
        <v>131</v>
      </c>
      <c r="C266" s="5">
        <v>6380</v>
      </c>
      <c r="D266" s="5">
        <v>6380</v>
      </c>
      <c r="E266" s="5">
        <v>6380</v>
      </c>
      <c r="F266" s="5">
        <v>6380</v>
      </c>
      <c r="G266" s="5">
        <v>6380</v>
      </c>
      <c r="H266" s="5">
        <v>6380</v>
      </c>
      <c r="I266" s="5">
        <v>6380</v>
      </c>
      <c r="J266" s="5">
        <v>6380</v>
      </c>
      <c r="K266" s="5">
        <v>6380</v>
      </c>
      <c r="L266" s="5">
        <v>6380</v>
      </c>
      <c r="M266" s="5">
        <v>6380</v>
      </c>
      <c r="N266" s="5">
        <v>6380</v>
      </c>
      <c r="O266" s="5">
        <v>6380</v>
      </c>
      <c r="P266" s="5">
        <v>6380</v>
      </c>
      <c r="Q266" s="5">
        <v>6380</v>
      </c>
      <c r="R266" s="5">
        <v>6380</v>
      </c>
      <c r="S266" s="5">
        <v>6380</v>
      </c>
      <c r="T266" s="5">
        <v>6380</v>
      </c>
      <c r="U266" s="5">
        <v>6380</v>
      </c>
      <c r="V266" s="57">
        <v>6380</v>
      </c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</row>
    <row r="267" spans="1:45" x14ac:dyDescent="0.25">
      <c r="A267" s="3"/>
      <c r="B267" s="58" t="s">
        <v>132</v>
      </c>
      <c r="C267" s="5">
        <v>6430</v>
      </c>
      <c r="D267" s="5">
        <v>6430</v>
      </c>
      <c r="E267" s="5">
        <v>6430</v>
      </c>
      <c r="F267" s="5">
        <v>6430</v>
      </c>
      <c r="G267" s="5">
        <v>6430</v>
      </c>
      <c r="H267" s="5">
        <v>6430</v>
      </c>
      <c r="I267" s="5">
        <v>6430</v>
      </c>
      <c r="J267" s="5">
        <v>6430</v>
      </c>
      <c r="K267" s="5">
        <v>6430</v>
      </c>
      <c r="L267" s="5">
        <v>6430</v>
      </c>
      <c r="M267" s="5">
        <v>6430</v>
      </c>
      <c r="N267" s="5">
        <v>6430</v>
      </c>
      <c r="O267" s="5">
        <v>6430</v>
      </c>
      <c r="P267" s="5">
        <v>6430</v>
      </c>
      <c r="Q267" s="5">
        <v>6430</v>
      </c>
      <c r="R267" s="5">
        <v>6430</v>
      </c>
      <c r="S267" s="5">
        <v>6430</v>
      </c>
      <c r="T267" s="5">
        <v>6430</v>
      </c>
      <c r="U267" s="5">
        <v>6430</v>
      </c>
      <c r="V267" s="57">
        <v>6430</v>
      </c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</row>
    <row r="268" spans="1:45" x14ac:dyDescent="0.25">
      <c r="A268" s="3"/>
      <c r="B268" s="58" t="s">
        <v>133</v>
      </c>
      <c r="C268" s="5">
        <v>7460</v>
      </c>
      <c r="D268" s="5">
        <v>7460</v>
      </c>
      <c r="E268" s="5">
        <v>7460</v>
      </c>
      <c r="F268" s="5">
        <v>7460</v>
      </c>
      <c r="G268" s="5">
        <v>7460</v>
      </c>
      <c r="H268" s="5">
        <v>7460</v>
      </c>
      <c r="I268" s="5">
        <v>7460</v>
      </c>
      <c r="J268" s="5">
        <v>7460</v>
      </c>
      <c r="K268" s="5">
        <v>7460</v>
      </c>
      <c r="L268" s="5">
        <v>7460</v>
      </c>
      <c r="M268" s="5">
        <v>7460</v>
      </c>
      <c r="N268" s="5">
        <v>7460</v>
      </c>
      <c r="O268" s="5">
        <v>7460</v>
      </c>
      <c r="P268" s="5">
        <v>7460</v>
      </c>
      <c r="Q268" s="5">
        <v>7460</v>
      </c>
      <c r="R268" s="5">
        <v>7460</v>
      </c>
      <c r="S268" s="5">
        <v>7460</v>
      </c>
      <c r="T268" s="5">
        <v>7460</v>
      </c>
      <c r="U268" s="5">
        <v>7460</v>
      </c>
      <c r="V268" s="57">
        <v>7460</v>
      </c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</row>
    <row r="269" spans="1:45" x14ac:dyDescent="0.25">
      <c r="A269" s="3"/>
      <c r="B269" s="58" t="s">
        <v>134</v>
      </c>
      <c r="C269" s="5">
        <v>9690</v>
      </c>
      <c r="D269" s="5">
        <v>9690</v>
      </c>
      <c r="E269" s="5">
        <v>9690</v>
      </c>
      <c r="F269" s="5">
        <v>9690</v>
      </c>
      <c r="G269" s="5">
        <v>9690</v>
      </c>
      <c r="H269" s="5">
        <v>9690</v>
      </c>
      <c r="I269" s="5">
        <v>9690</v>
      </c>
      <c r="J269" s="5">
        <v>9690</v>
      </c>
      <c r="K269" s="5">
        <v>9690</v>
      </c>
      <c r="L269" s="5">
        <v>9690</v>
      </c>
      <c r="M269" s="5">
        <v>9690</v>
      </c>
      <c r="N269" s="5">
        <v>9690</v>
      </c>
      <c r="O269" s="5">
        <v>9690</v>
      </c>
      <c r="P269" s="5">
        <v>9690</v>
      </c>
      <c r="Q269" s="5">
        <v>9690</v>
      </c>
      <c r="R269" s="5">
        <v>9690</v>
      </c>
      <c r="S269" s="5">
        <v>9690</v>
      </c>
      <c r="T269" s="5">
        <v>9690</v>
      </c>
      <c r="U269" s="5">
        <v>9690</v>
      </c>
      <c r="V269" s="57">
        <v>9690</v>
      </c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</row>
    <row r="270" spans="1:45" x14ac:dyDescent="0.25">
      <c r="A270" s="3"/>
      <c r="B270" s="58" t="s">
        <v>135</v>
      </c>
      <c r="C270" s="5">
        <v>11120</v>
      </c>
      <c r="D270" s="5">
        <v>11120</v>
      </c>
      <c r="E270" s="5">
        <v>11120</v>
      </c>
      <c r="F270" s="5">
        <v>11120</v>
      </c>
      <c r="G270" s="5">
        <v>11120</v>
      </c>
      <c r="H270" s="5">
        <v>11120</v>
      </c>
      <c r="I270" s="5">
        <v>11120</v>
      </c>
      <c r="J270" s="5">
        <v>11120</v>
      </c>
      <c r="K270" s="5">
        <v>11120</v>
      </c>
      <c r="L270" s="5">
        <v>11120</v>
      </c>
      <c r="M270" s="5">
        <v>11120</v>
      </c>
      <c r="N270" s="5">
        <v>11120</v>
      </c>
      <c r="O270" s="5">
        <v>11120</v>
      </c>
      <c r="P270" s="5">
        <v>11120</v>
      </c>
      <c r="Q270" s="5">
        <v>11120</v>
      </c>
      <c r="R270" s="5">
        <v>11120</v>
      </c>
      <c r="S270" s="5">
        <v>11120</v>
      </c>
      <c r="T270" s="5">
        <v>11120</v>
      </c>
      <c r="U270" s="5">
        <v>11120</v>
      </c>
      <c r="V270" s="57">
        <v>11120</v>
      </c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</row>
    <row r="271" spans="1:45" x14ac:dyDescent="0.25">
      <c r="A271" s="3"/>
      <c r="B271" s="58" t="s">
        <v>136</v>
      </c>
      <c r="C271" s="5">
        <v>12750</v>
      </c>
      <c r="D271" s="5">
        <v>12750</v>
      </c>
      <c r="E271" s="5">
        <v>12750</v>
      </c>
      <c r="F271" s="5">
        <v>12750</v>
      </c>
      <c r="G271" s="5">
        <v>12750</v>
      </c>
      <c r="H271" s="5">
        <v>12750</v>
      </c>
      <c r="I271" s="5">
        <v>12750</v>
      </c>
      <c r="J271" s="5">
        <v>12750</v>
      </c>
      <c r="K271" s="5">
        <v>12750</v>
      </c>
      <c r="L271" s="5">
        <v>12750</v>
      </c>
      <c r="M271" s="5">
        <v>12750</v>
      </c>
      <c r="N271" s="5">
        <v>12750</v>
      </c>
      <c r="O271" s="5">
        <v>12750</v>
      </c>
      <c r="P271" s="5">
        <v>12750</v>
      </c>
      <c r="Q271" s="5">
        <v>12750</v>
      </c>
      <c r="R271" s="5">
        <v>12750</v>
      </c>
      <c r="S271" s="5">
        <v>12750</v>
      </c>
      <c r="T271" s="5">
        <v>12750</v>
      </c>
      <c r="U271" s="5">
        <v>12750</v>
      </c>
      <c r="V271" s="57">
        <v>12750</v>
      </c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</row>
    <row r="272" spans="1:45" x14ac:dyDescent="0.25">
      <c r="A272" s="3"/>
      <c r="B272" s="26" t="s">
        <v>137</v>
      </c>
      <c r="C272" s="11">
        <v>0</v>
      </c>
      <c r="D272" s="11">
        <v>0</v>
      </c>
      <c r="E272" s="14">
        <v>0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1">
        <v>0</v>
      </c>
      <c r="V272" s="27">
        <v>0</v>
      </c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</row>
    <row r="273" spans="1:45" x14ac:dyDescent="0.25">
      <c r="A273" s="3"/>
      <c r="B273" s="26"/>
      <c r="C273" s="11"/>
      <c r="D273" s="11"/>
      <c r="E273" s="14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1"/>
      <c r="V273" s="27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</row>
    <row r="274" spans="1:45" x14ac:dyDescent="0.25">
      <c r="A274" s="3"/>
      <c r="B274" s="26"/>
      <c r="C274" s="11"/>
      <c r="D274" s="11"/>
      <c r="E274" s="14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1"/>
      <c r="V274" s="27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</row>
    <row r="275" spans="1:45" x14ac:dyDescent="0.25">
      <c r="A275" s="3"/>
      <c r="B275" s="26"/>
      <c r="C275" s="11"/>
      <c r="D275" s="11"/>
      <c r="E275" s="14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1"/>
      <c r="V275" s="27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</row>
    <row r="276" spans="1:45" x14ac:dyDescent="0.25">
      <c r="A276" s="3"/>
      <c r="B276" s="26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27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</row>
    <row r="277" spans="1:45" ht="15.75" thickBot="1" x14ac:dyDescent="0.3">
      <c r="A277" s="3"/>
      <c r="B277" s="26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27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</row>
    <row r="278" spans="1:45" x14ac:dyDescent="0.25">
      <c r="A278" s="3"/>
      <c r="B278" s="192" t="s">
        <v>192</v>
      </c>
      <c r="C278" s="158" t="s">
        <v>0</v>
      </c>
      <c r="D278" s="158"/>
      <c r="E278" s="158"/>
      <c r="F278" s="158"/>
      <c r="G278" s="158" t="s">
        <v>1</v>
      </c>
      <c r="H278" s="158"/>
      <c r="I278" s="158"/>
      <c r="J278" s="158"/>
      <c r="K278" s="158" t="s">
        <v>2</v>
      </c>
      <c r="L278" s="158"/>
      <c r="M278" s="158"/>
      <c r="N278" s="158"/>
      <c r="O278" s="158" t="s">
        <v>3</v>
      </c>
      <c r="P278" s="158"/>
      <c r="Q278" s="158"/>
      <c r="R278" s="158"/>
      <c r="S278" s="158" t="s">
        <v>4</v>
      </c>
      <c r="T278" s="158"/>
      <c r="U278" s="158"/>
      <c r="V278" s="159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</row>
    <row r="279" spans="1:45" ht="15.75" thickBot="1" x14ac:dyDescent="0.3">
      <c r="A279" s="3"/>
      <c r="B279" s="193"/>
      <c r="C279" s="6">
        <v>1.5</v>
      </c>
      <c r="D279" s="6">
        <v>2</v>
      </c>
      <c r="E279" s="6">
        <v>2.5</v>
      </c>
      <c r="F279" s="6">
        <v>3</v>
      </c>
      <c r="G279" s="6">
        <v>1.5</v>
      </c>
      <c r="H279" s="6">
        <v>2</v>
      </c>
      <c r="I279" s="6">
        <v>2.5</v>
      </c>
      <c r="J279" s="6">
        <v>3</v>
      </c>
      <c r="K279" s="6">
        <v>1.5</v>
      </c>
      <c r="L279" s="6">
        <v>2</v>
      </c>
      <c r="M279" s="6">
        <v>2.5</v>
      </c>
      <c r="N279" s="6">
        <v>3</v>
      </c>
      <c r="O279" s="6">
        <v>1.5</v>
      </c>
      <c r="P279" s="6">
        <v>2</v>
      </c>
      <c r="Q279" s="6">
        <v>2.5</v>
      </c>
      <c r="R279" s="6">
        <v>3</v>
      </c>
      <c r="S279" s="6">
        <v>1.5</v>
      </c>
      <c r="T279" s="6">
        <v>2</v>
      </c>
      <c r="U279" s="6">
        <v>2.5</v>
      </c>
      <c r="V279" s="37">
        <v>3</v>
      </c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</row>
    <row r="280" spans="1:45" x14ac:dyDescent="0.25">
      <c r="A280" s="3"/>
      <c r="B280" s="59" t="s">
        <v>5</v>
      </c>
      <c r="C280" s="5">
        <v>6380</v>
      </c>
      <c r="D280" s="5">
        <v>6380</v>
      </c>
      <c r="E280" s="5">
        <v>6380</v>
      </c>
      <c r="F280" s="5">
        <v>6380</v>
      </c>
      <c r="G280" s="5">
        <v>6380</v>
      </c>
      <c r="H280" s="5">
        <v>6380</v>
      </c>
      <c r="I280" s="5">
        <v>6380</v>
      </c>
      <c r="J280" s="5">
        <v>6380</v>
      </c>
      <c r="K280" s="5">
        <v>6380</v>
      </c>
      <c r="L280" s="5">
        <v>6380</v>
      </c>
      <c r="M280" s="5">
        <v>6380</v>
      </c>
      <c r="N280" s="5">
        <v>6380</v>
      </c>
      <c r="O280" s="5">
        <v>6380</v>
      </c>
      <c r="P280" s="5">
        <v>6380</v>
      </c>
      <c r="Q280" s="5">
        <v>6380</v>
      </c>
      <c r="R280" s="5">
        <v>6380</v>
      </c>
      <c r="S280" s="5">
        <v>6380</v>
      </c>
      <c r="T280" s="5">
        <v>6380</v>
      </c>
      <c r="U280" s="5">
        <v>6380</v>
      </c>
      <c r="V280" s="57">
        <v>6380</v>
      </c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</row>
    <row r="281" spans="1:45" x14ac:dyDescent="0.25">
      <c r="A281" s="3"/>
      <c r="B281" s="58" t="s">
        <v>6</v>
      </c>
      <c r="C281" s="5">
        <v>6380</v>
      </c>
      <c r="D281" s="5">
        <v>6380</v>
      </c>
      <c r="E281" s="5">
        <v>6380</v>
      </c>
      <c r="F281" s="5">
        <v>6380</v>
      </c>
      <c r="G281" s="5">
        <v>6380</v>
      </c>
      <c r="H281" s="5">
        <v>6380</v>
      </c>
      <c r="I281" s="5">
        <v>6380</v>
      </c>
      <c r="J281" s="5">
        <v>6380</v>
      </c>
      <c r="K281" s="5">
        <v>6380</v>
      </c>
      <c r="L281" s="5">
        <v>6380</v>
      </c>
      <c r="M281" s="5">
        <v>6380</v>
      </c>
      <c r="N281" s="5">
        <v>6380</v>
      </c>
      <c r="O281" s="5">
        <v>6380</v>
      </c>
      <c r="P281" s="5">
        <v>6380</v>
      </c>
      <c r="Q281" s="5">
        <v>6380</v>
      </c>
      <c r="R281" s="5">
        <v>6380</v>
      </c>
      <c r="S281" s="5">
        <v>6380</v>
      </c>
      <c r="T281" s="5">
        <v>6380</v>
      </c>
      <c r="U281" s="5">
        <v>6380</v>
      </c>
      <c r="V281" s="57">
        <v>6380</v>
      </c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</row>
    <row r="282" spans="1:45" x14ac:dyDescent="0.25">
      <c r="A282" s="3"/>
      <c r="B282" s="58" t="s">
        <v>7</v>
      </c>
      <c r="C282" s="5">
        <v>6380</v>
      </c>
      <c r="D282" s="5">
        <v>6380</v>
      </c>
      <c r="E282" s="5">
        <v>6380</v>
      </c>
      <c r="F282" s="5">
        <v>6380</v>
      </c>
      <c r="G282" s="5">
        <v>6380</v>
      </c>
      <c r="H282" s="5">
        <v>6380</v>
      </c>
      <c r="I282" s="5">
        <v>6380</v>
      </c>
      <c r="J282" s="5">
        <v>6380</v>
      </c>
      <c r="K282" s="5">
        <v>6380</v>
      </c>
      <c r="L282" s="5">
        <v>6380</v>
      </c>
      <c r="M282" s="5">
        <v>6380</v>
      </c>
      <c r="N282" s="5">
        <v>6380</v>
      </c>
      <c r="O282" s="5">
        <v>6380</v>
      </c>
      <c r="P282" s="5">
        <v>6380</v>
      </c>
      <c r="Q282" s="5">
        <v>6380</v>
      </c>
      <c r="R282" s="5">
        <v>6380</v>
      </c>
      <c r="S282" s="5">
        <v>6380</v>
      </c>
      <c r="T282" s="5">
        <v>6380</v>
      </c>
      <c r="U282" s="5">
        <v>6380</v>
      </c>
      <c r="V282" s="57">
        <v>6380</v>
      </c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</row>
    <row r="283" spans="1:45" x14ac:dyDescent="0.25">
      <c r="A283" s="3"/>
      <c r="B283" s="58" t="s">
        <v>8</v>
      </c>
      <c r="C283" s="5">
        <v>6430</v>
      </c>
      <c r="D283" s="5">
        <v>6430</v>
      </c>
      <c r="E283" s="5">
        <v>6430</v>
      </c>
      <c r="F283" s="5">
        <v>6430</v>
      </c>
      <c r="G283" s="5">
        <v>6430</v>
      </c>
      <c r="H283" s="5">
        <v>6430</v>
      </c>
      <c r="I283" s="5">
        <v>6430</v>
      </c>
      <c r="J283" s="5">
        <v>6430</v>
      </c>
      <c r="K283" s="5">
        <v>6430</v>
      </c>
      <c r="L283" s="5">
        <v>6430</v>
      </c>
      <c r="M283" s="5">
        <v>6430</v>
      </c>
      <c r="N283" s="5">
        <v>6430</v>
      </c>
      <c r="O283" s="5">
        <v>6430</v>
      </c>
      <c r="P283" s="5">
        <v>6430</v>
      </c>
      <c r="Q283" s="5">
        <v>6430</v>
      </c>
      <c r="R283" s="5">
        <v>6430</v>
      </c>
      <c r="S283" s="5">
        <v>6430</v>
      </c>
      <c r="T283" s="5">
        <v>6430</v>
      </c>
      <c r="U283" s="5">
        <v>6430</v>
      </c>
      <c r="V283" s="57">
        <v>6430</v>
      </c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</row>
    <row r="284" spans="1:45" x14ac:dyDescent="0.25">
      <c r="A284" s="3"/>
      <c r="B284" s="58" t="s">
        <v>9</v>
      </c>
      <c r="C284" s="5">
        <v>7460</v>
      </c>
      <c r="D284" s="5">
        <v>7460</v>
      </c>
      <c r="E284" s="5">
        <v>7460</v>
      </c>
      <c r="F284" s="5">
        <v>7460</v>
      </c>
      <c r="G284" s="5">
        <v>7460</v>
      </c>
      <c r="H284" s="5">
        <v>7460</v>
      </c>
      <c r="I284" s="5">
        <v>7460</v>
      </c>
      <c r="J284" s="5">
        <v>7460</v>
      </c>
      <c r="K284" s="5">
        <v>7460</v>
      </c>
      <c r="L284" s="5">
        <v>7460</v>
      </c>
      <c r="M284" s="5">
        <v>7460</v>
      </c>
      <c r="N284" s="5">
        <v>7460</v>
      </c>
      <c r="O284" s="5">
        <v>7460</v>
      </c>
      <c r="P284" s="5">
        <v>7460</v>
      </c>
      <c r="Q284" s="5">
        <v>7460</v>
      </c>
      <c r="R284" s="5">
        <v>7460</v>
      </c>
      <c r="S284" s="5">
        <v>7460</v>
      </c>
      <c r="T284" s="5">
        <v>7460</v>
      </c>
      <c r="U284" s="5">
        <v>7460</v>
      </c>
      <c r="V284" s="57">
        <v>7460</v>
      </c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</row>
    <row r="285" spans="1:45" x14ac:dyDescent="0.25">
      <c r="A285" s="3"/>
      <c r="B285" s="58" t="s">
        <v>10</v>
      </c>
      <c r="C285" s="5">
        <v>9690</v>
      </c>
      <c r="D285" s="5">
        <v>9690</v>
      </c>
      <c r="E285" s="5">
        <v>9690</v>
      </c>
      <c r="F285" s="5">
        <v>9690</v>
      </c>
      <c r="G285" s="5">
        <v>9690</v>
      </c>
      <c r="H285" s="5">
        <v>9690</v>
      </c>
      <c r="I285" s="5">
        <v>9690</v>
      </c>
      <c r="J285" s="5">
        <v>9690</v>
      </c>
      <c r="K285" s="5">
        <v>9690</v>
      </c>
      <c r="L285" s="5">
        <v>9690</v>
      </c>
      <c r="M285" s="5">
        <v>9690</v>
      </c>
      <c r="N285" s="5">
        <v>9690</v>
      </c>
      <c r="O285" s="5">
        <v>9690</v>
      </c>
      <c r="P285" s="5">
        <v>9690</v>
      </c>
      <c r="Q285" s="5">
        <v>9690</v>
      </c>
      <c r="R285" s="5">
        <v>9690</v>
      </c>
      <c r="S285" s="5">
        <v>9690</v>
      </c>
      <c r="T285" s="5">
        <v>9690</v>
      </c>
      <c r="U285" s="5">
        <v>9690</v>
      </c>
      <c r="V285" s="57">
        <v>9690</v>
      </c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</row>
    <row r="286" spans="1:45" ht="15.75" thickBot="1" x14ac:dyDescent="0.3">
      <c r="A286" s="3"/>
      <c r="B286" s="28" t="s">
        <v>137</v>
      </c>
      <c r="C286" s="29">
        <v>0</v>
      </c>
      <c r="D286" s="29">
        <v>0</v>
      </c>
      <c r="E286" s="60">
        <v>0</v>
      </c>
      <c r="F286" s="61">
        <v>0</v>
      </c>
      <c r="G286" s="61">
        <v>0</v>
      </c>
      <c r="H286" s="61">
        <v>0</v>
      </c>
      <c r="I286" s="61">
        <v>0</v>
      </c>
      <c r="J286" s="61">
        <v>0</v>
      </c>
      <c r="K286" s="61">
        <v>0</v>
      </c>
      <c r="L286" s="61">
        <v>0</v>
      </c>
      <c r="M286" s="61">
        <v>0</v>
      </c>
      <c r="N286" s="61">
        <v>0</v>
      </c>
      <c r="O286" s="61">
        <v>0</v>
      </c>
      <c r="P286" s="61">
        <v>0</v>
      </c>
      <c r="Q286" s="61">
        <v>0</v>
      </c>
      <c r="R286" s="61">
        <v>0</v>
      </c>
      <c r="S286" s="61">
        <v>0</v>
      </c>
      <c r="T286" s="61">
        <v>0</v>
      </c>
      <c r="U286" s="29">
        <v>0</v>
      </c>
      <c r="V286" s="30">
        <v>0</v>
      </c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</row>
    <row r="287" spans="1:45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</row>
    <row r="288" spans="1:45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</row>
    <row r="289" spans="1:45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</row>
    <row r="290" spans="1:45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</row>
    <row r="291" spans="1:45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</row>
    <row r="292" spans="1:45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</row>
    <row r="293" spans="1:45" ht="15.75" thickBo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</row>
    <row r="294" spans="1:45" ht="15.75" thickBot="1" x14ac:dyDescent="0.3">
      <c r="A294" s="3"/>
      <c r="B294" s="182" t="s">
        <v>190</v>
      </c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4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</row>
    <row r="295" spans="1:45" ht="15.75" thickBot="1" x14ac:dyDescent="0.3">
      <c r="A295" s="3"/>
      <c r="B295" s="26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27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</row>
    <row r="296" spans="1:45" x14ac:dyDescent="0.25">
      <c r="A296" s="3"/>
      <c r="B296" s="192" t="s">
        <v>191</v>
      </c>
      <c r="C296" s="158" t="s">
        <v>0</v>
      </c>
      <c r="D296" s="158"/>
      <c r="E296" s="158"/>
      <c r="F296" s="158"/>
      <c r="G296" s="158" t="s">
        <v>1</v>
      </c>
      <c r="H296" s="158"/>
      <c r="I296" s="158"/>
      <c r="J296" s="158"/>
      <c r="K296" s="158" t="s">
        <v>2</v>
      </c>
      <c r="L296" s="158"/>
      <c r="M296" s="158"/>
      <c r="N296" s="158"/>
      <c r="O296" s="158" t="s">
        <v>3</v>
      </c>
      <c r="P296" s="158"/>
      <c r="Q296" s="158"/>
      <c r="R296" s="158"/>
      <c r="S296" s="158" t="s">
        <v>4</v>
      </c>
      <c r="T296" s="158"/>
      <c r="U296" s="158"/>
      <c r="V296" s="159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</row>
    <row r="297" spans="1:45" ht="15.75" thickBot="1" x14ac:dyDescent="0.3">
      <c r="A297" s="3"/>
      <c r="B297" s="193"/>
      <c r="C297" s="6">
        <v>1.5</v>
      </c>
      <c r="D297" s="6">
        <v>2</v>
      </c>
      <c r="E297" s="6">
        <v>2.5</v>
      </c>
      <c r="F297" s="6">
        <v>3</v>
      </c>
      <c r="G297" s="6">
        <v>1.5</v>
      </c>
      <c r="H297" s="6">
        <v>2</v>
      </c>
      <c r="I297" s="6">
        <v>2.5</v>
      </c>
      <c r="J297" s="6">
        <v>3</v>
      </c>
      <c r="K297" s="6">
        <v>1.5</v>
      </c>
      <c r="L297" s="6">
        <v>2</v>
      </c>
      <c r="M297" s="6">
        <v>2.5</v>
      </c>
      <c r="N297" s="6">
        <v>3</v>
      </c>
      <c r="O297" s="6">
        <v>1.5</v>
      </c>
      <c r="P297" s="6">
        <v>2</v>
      </c>
      <c r="Q297" s="6">
        <v>2.5</v>
      </c>
      <c r="R297" s="6">
        <v>3</v>
      </c>
      <c r="S297" s="6">
        <v>1.5</v>
      </c>
      <c r="T297" s="6">
        <v>2</v>
      </c>
      <c r="U297" s="6">
        <v>2.5</v>
      </c>
      <c r="V297" s="37">
        <v>3</v>
      </c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</row>
    <row r="298" spans="1:45" x14ac:dyDescent="0.25">
      <c r="A298" s="3"/>
      <c r="B298" s="58" t="s">
        <v>6</v>
      </c>
      <c r="C298" s="21">
        <v>563</v>
      </c>
      <c r="D298" s="21">
        <v>563</v>
      </c>
      <c r="E298" s="21">
        <v>563</v>
      </c>
      <c r="F298" s="21">
        <v>563</v>
      </c>
      <c r="G298" s="21">
        <v>563</v>
      </c>
      <c r="H298" s="21">
        <v>563</v>
      </c>
      <c r="I298" s="21">
        <v>563</v>
      </c>
      <c r="J298" s="21">
        <v>563</v>
      </c>
      <c r="K298" s="21">
        <v>563</v>
      </c>
      <c r="L298" s="21">
        <v>563</v>
      </c>
      <c r="M298" s="21">
        <v>563</v>
      </c>
      <c r="N298" s="21">
        <v>563</v>
      </c>
      <c r="O298" s="21">
        <v>563</v>
      </c>
      <c r="P298" s="21">
        <v>563</v>
      </c>
      <c r="Q298" s="21">
        <v>563</v>
      </c>
      <c r="R298" s="21">
        <v>563</v>
      </c>
      <c r="S298" s="21">
        <v>563</v>
      </c>
      <c r="T298" s="21">
        <v>563</v>
      </c>
      <c r="U298" s="21">
        <v>563</v>
      </c>
      <c r="V298" s="62">
        <v>563</v>
      </c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</row>
    <row r="299" spans="1:45" x14ac:dyDescent="0.25">
      <c r="A299" s="3"/>
      <c r="B299" s="58" t="s">
        <v>7</v>
      </c>
      <c r="C299" s="21">
        <v>988</v>
      </c>
      <c r="D299" s="21">
        <v>988</v>
      </c>
      <c r="E299" s="21">
        <v>988</v>
      </c>
      <c r="F299" s="21">
        <v>988</v>
      </c>
      <c r="G299" s="21">
        <v>988</v>
      </c>
      <c r="H299" s="21">
        <v>988</v>
      </c>
      <c r="I299" s="21">
        <v>988</v>
      </c>
      <c r="J299" s="21">
        <v>988</v>
      </c>
      <c r="K299" s="21">
        <v>988</v>
      </c>
      <c r="L299" s="21">
        <v>988</v>
      </c>
      <c r="M299" s="21">
        <v>988</v>
      </c>
      <c r="N299" s="21">
        <v>988</v>
      </c>
      <c r="O299" s="21">
        <v>988</v>
      </c>
      <c r="P299" s="21">
        <v>988</v>
      </c>
      <c r="Q299" s="21">
        <v>988</v>
      </c>
      <c r="R299" s="21">
        <v>988</v>
      </c>
      <c r="S299" s="21">
        <v>988</v>
      </c>
      <c r="T299" s="21">
        <v>988</v>
      </c>
      <c r="U299" s="21">
        <v>988</v>
      </c>
      <c r="V299" s="62">
        <v>988</v>
      </c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</row>
    <row r="300" spans="1:45" x14ac:dyDescent="0.25">
      <c r="A300" s="3"/>
      <c r="B300" s="58" t="s">
        <v>8</v>
      </c>
      <c r="C300" s="21">
        <v>1438</v>
      </c>
      <c r="D300" s="21">
        <v>1438</v>
      </c>
      <c r="E300" s="21">
        <v>1438</v>
      </c>
      <c r="F300" s="21">
        <v>1438</v>
      </c>
      <c r="G300" s="21">
        <v>1438</v>
      </c>
      <c r="H300" s="21">
        <v>1438</v>
      </c>
      <c r="I300" s="21">
        <v>1438</v>
      </c>
      <c r="J300" s="21">
        <v>1438</v>
      </c>
      <c r="K300" s="21">
        <v>1438</v>
      </c>
      <c r="L300" s="21">
        <v>1438</v>
      </c>
      <c r="M300" s="21">
        <v>1438</v>
      </c>
      <c r="N300" s="21">
        <v>1438</v>
      </c>
      <c r="O300" s="21">
        <v>1438</v>
      </c>
      <c r="P300" s="21">
        <v>1438</v>
      </c>
      <c r="Q300" s="21">
        <v>1438</v>
      </c>
      <c r="R300" s="21">
        <v>1438</v>
      </c>
      <c r="S300" s="21">
        <v>1438</v>
      </c>
      <c r="T300" s="21">
        <v>1438</v>
      </c>
      <c r="U300" s="21">
        <v>1438</v>
      </c>
      <c r="V300" s="62">
        <v>1438</v>
      </c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</row>
    <row r="301" spans="1:45" x14ac:dyDescent="0.25">
      <c r="A301" s="3"/>
      <c r="B301" s="58" t="s">
        <v>9</v>
      </c>
      <c r="C301" s="21">
        <v>1375</v>
      </c>
      <c r="D301" s="21">
        <v>1375</v>
      </c>
      <c r="E301" s="21">
        <v>1375</v>
      </c>
      <c r="F301" s="21">
        <v>1375</v>
      </c>
      <c r="G301" s="21">
        <v>1375</v>
      </c>
      <c r="H301" s="21">
        <v>1375</v>
      </c>
      <c r="I301" s="21">
        <v>1375</v>
      </c>
      <c r="J301" s="21">
        <v>1375</v>
      </c>
      <c r="K301" s="21">
        <v>1375</v>
      </c>
      <c r="L301" s="21">
        <v>1375</v>
      </c>
      <c r="M301" s="21">
        <v>1375</v>
      </c>
      <c r="N301" s="21">
        <v>1375</v>
      </c>
      <c r="O301" s="21">
        <v>1375</v>
      </c>
      <c r="P301" s="21">
        <v>1375</v>
      </c>
      <c r="Q301" s="21">
        <v>1375</v>
      </c>
      <c r="R301" s="21">
        <v>1375</v>
      </c>
      <c r="S301" s="21">
        <v>1375</v>
      </c>
      <c r="T301" s="21">
        <v>1375</v>
      </c>
      <c r="U301" s="21">
        <v>1375</v>
      </c>
      <c r="V301" s="62">
        <v>1375</v>
      </c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</row>
    <row r="302" spans="1:45" x14ac:dyDescent="0.25">
      <c r="A302" s="3"/>
      <c r="B302" s="58" t="s">
        <v>10</v>
      </c>
      <c r="C302" s="21">
        <v>9792</v>
      </c>
      <c r="D302" s="21">
        <v>9792</v>
      </c>
      <c r="E302" s="21">
        <v>9792</v>
      </c>
      <c r="F302" s="21">
        <v>9792</v>
      </c>
      <c r="G302" s="21">
        <v>9792</v>
      </c>
      <c r="H302" s="21">
        <v>9792</v>
      </c>
      <c r="I302" s="21">
        <v>9792</v>
      </c>
      <c r="J302" s="21">
        <v>9792</v>
      </c>
      <c r="K302" s="21">
        <v>9792</v>
      </c>
      <c r="L302" s="21">
        <v>9792</v>
      </c>
      <c r="M302" s="21">
        <v>9792</v>
      </c>
      <c r="N302" s="21">
        <v>9792</v>
      </c>
      <c r="O302" s="21">
        <v>9792</v>
      </c>
      <c r="P302" s="21">
        <v>9792</v>
      </c>
      <c r="Q302" s="21">
        <v>9792</v>
      </c>
      <c r="R302" s="21">
        <v>9792</v>
      </c>
      <c r="S302" s="21">
        <v>9792</v>
      </c>
      <c r="T302" s="21">
        <v>9792</v>
      </c>
      <c r="U302" s="21">
        <v>9792</v>
      </c>
      <c r="V302" s="62">
        <v>9792</v>
      </c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</row>
    <row r="303" spans="1:45" x14ac:dyDescent="0.25">
      <c r="A303" s="3"/>
      <c r="B303" s="58" t="s">
        <v>11</v>
      </c>
      <c r="C303" s="21">
        <v>14114</v>
      </c>
      <c r="D303" s="21">
        <v>14114</v>
      </c>
      <c r="E303" s="21">
        <v>14114</v>
      </c>
      <c r="F303" s="21">
        <v>14114</v>
      </c>
      <c r="G303" s="21">
        <v>14114</v>
      </c>
      <c r="H303" s="21">
        <v>14114</v>
      </c>
      <c r="I303" s="21">
        <v>14114</v>
      </c>
      <c r="J303" s="21">
        <v>14114</v>
      </c>
      <c r="K303" s="21">
        <v>14114</v>
      </c>
      <c r="L303" s="21">
        <v>14114</v>
      </c>
      <c r="M303" s="21">
        <v>14114</v>
      </c>
      <c r="N303" s="21">
        <v>14114</v>
      </c>
      <c r="O303" s="21">
        <v>14114</v>
      </c>
      <c r="P303" s="21">
        <v>14114</v>
      </c>
      <c r="Q303" s="21">
        <v>14114</v>
      </c>
      <c r="R303" s="21">
        <v>14114</v>
      </c>
      <c r="S303" s="21">
        <v>14114</v>
      </c>
      <c r="T303" s="21">
        <v>14114</v>
      </c>
      <c r="U303" s="21">
        <v>14114</v>
      </c>
      <c r="V303" s="62">
        <v>14114</v>
      </c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</row>
    <row r="304" spans="1:45" x14ac:dyDescent="0.25">
      <c r="A304" s="3"/>
      <c r="B304" s="58" t="s">
        <v>129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  <c r="V304" s="62">
        <v>0</v>
      </c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</row>
    <row r="305" spans="1:45" x14ac:dyDescent="0.25">
      <c r="A305" s="3"/>
      <c r="B305" s="58" t="s">
        <v>130</v>
      </c>
      <c r="C305" s="21">
        <v>1210.5629148085663</v>
      </c>
      <c r="D305" s="21">
        <v>1210.5629148085663</v>
      </c>
      <c r="E305" s="21">
        <v>1210.5629148085663</v>
      </c>
      <c r="F305" s="21">
        <v>1210.5629148085663</v>
      </c>
      <c r="G305" s="21">
        <v>1210.5629148085663</v>
      </c>
      <c r="H305" s="21">
        <v>1210.5629148085663</v>
      </c>
      <c r="I305" s="21">
        <v>1210.5629148085663</v>
      </c>
      <c r="J305" s="21">
        <v>1210.5629148085663</v>
      </c>
      <c r="K305" s="21">
        <v>1210.5629148085663</v>
      </c>
      <c r="L305" s="21">
        <v>1210.5629148085663</v>
      </c>
      <c r="M305" s="21">
        <v>1210.5629148085663</v>
      </c>
      <c r="N305" s="21">
        <v>1210.5629148085663</v>
      </c>
      <c r="O305" s="21">
        <v>1210.5629148085663</v>
      </c>
      <c r="P305" s="21">
        <v>1210.5629148085663</v>
      </c>
      <c r="Q305" s="21">
        <v>1210.5629148085663</v>
      </c>
      <c r="R305" s="21">
        <v>1210.5629148085663</v>
      </c>
      <c r="S305" s="21">
        <v>1210.5629148085663</v>
      </c>
      <c r="T305" s="21">
        <v>1210.5629148085663</v>
      </c>
      <c r="U305" s="21">
        <v>1210.5629148085663</v>
      </c>
      <c r="V305" s="62">
        <v>1210.5629148085663</v>
      </c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</row>
    <row r="306" spans="1:45" x14ac:dyDescent="0.25">
      <c r="A306" s="3"/>
      <c r="B306" s="58" t="s">
        <v>131</v>
      </c>
      <c r="C306" s="21">
        <v>1662.3031112526487</v>
      </c>
      <c r="D306" s="21">
        <v>1662.3031112526487</v>
      </c>
      <c r="E306" s="21">
        <v>1662.3031112526487</v>
      </c>
      <c r="F306" s="21">
        <v>1662.3031112526487</v>
      </c>
      <c r="G306" s="21">
        <v>1662.3031112526487</v>
      </c>
      <c r="H306" s="21">
        <v>1662.3031112526487</v>
      </c>
      <c r="I306" s="21">
        <v>1662.3031112526487</v>
      </c>
      <c r="J306" s="21">
        <v>1662.3031112526487</v>
      </c>
      <c r="K306" s="21">
        <v>1662.3031112526487</v>
      </c>
      <c r="L306" s="21">
        <v>1662.3031112526487</v>
      </c>
      <c r="M306" s="21">
        <v>1662.3031112526487</v>
      </c>
      <c r="N306" s="21">
        <v>1662.3031112526487</v>
      </c>
      <c r="O306" s="21">
        <v>1662.3031112526487</v>
      </c>
      <c r="P306" s="21">
        <v>1662.3031112526487</v>
      </c>
      <c r="Q306" s="21">
        <v>1662.3031112526487</v>
      </c>
      <c r="R306" s="21">
        <v>1662.3031112526487</v>
      </c>
      <c r="S306" s="21">
        <v>1662.3031112526487</v>
      </c>
      <c r="T306" s="21">
        <v>1662.3031112526487</v>
      </c>
      <c r="U306" s="21">
        <v>1662.3031112526487</v>
      </c>
      <c r="V306" s="62">
        <v>1662.3031112526487</v>
      </c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</row>
    <row r="307" spans="1:45" x14ac:dyDescent="0.25">
      <c r="A307" s="3"/>
      <c r="B307" s="58" t="s">
        <v>132</v>
      </c>
      <c r="C307" s="21">
        <v>2457.5980462152929</v>
      </c>
      <c r="D307" s="21">
        <v>2457.5980462152929</v>
      </c>
      <c r="E307" s="21">
        <v>2457.5980462152929</v>
      </c>
      <c r="F307" s="21">
        <v>2457.5980462152929</v>
      </c>
      <c r="G307" s="21">
        <v>2457.5980462152929</v>
      </c>
      <c r="H307" s="21">
        <v>2457.5980462152929</v>
      </c>
      <c r="I307" s="21">
        <v>2457.5980462152929</v>
      </c>
      <c r="J307" s="21">
        <v>2457.5980462152929</v>
      </c>
      <c r="K307" s="21">
        <v>2457.5980462152929</v>
      </c>
      <c r="L307" s="21">
        <v>2457.5980462152929</v>
      </c>
      <c r="M307" s="21">
        <v>2457.5980462152929</v>
      </c>
      <c r="N307" s="21">
        <v>2457.5980462152929</v>
      </c>
      <c r="O307" s="21">
        <v>2457.5980462152929</v>
      </c>
      <c r="P307" s="21">
        <v>2457.5980462152929</v>
      </c>
      <c r="Q307" s="21">
        <v>2457.5980462152929</v>
      </c>
      <c r="R307" s="21">
        <v>2457.5980462152929</v>
      </c>
      <c r="S307" s="21">
        <v>2457.5980462152929</v>
      </c>
      <c r="T307" s="21">
        <v>2457.5980462152929</v>
      </c>
      <c r="U307" s="21">
        <v>2457.5980462152929</v>
      </c>
      <c r="V307" s="62">
        <v>2457.5980462152929</v>
      </c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</row>
    <row r="308" spans="1:45" x14ac:dyDescent="0.25">
      <c r="A308" s="3"/>
      <c r="B308" s="58" t="s">
        <v>133</v>
      </c>
      <c r="C308" s="21">
        <v>3266.1789488618697</v>
      </c>
      <c r="D308" s="21">
        <v>3266.1789488618697</v>
      </c>
      <c r="E308" s="21">
        <v>3266.1789488618697</v>
      </c>
      <c r="F308" s="21">
        <v>3266.1789488618697</v>
      </c>
      <c r="G308" s="21">
        <v>3266.1789488618697</v>
      </c>
      <c r="H308" s="21">
        <v>3266.1789488618697</v>
      </c>
      <c r="I308" s="21">
        <v>3266.1789488618697</v>
      </c>
      <c r="J308" s="21">
        <v>3266.1789488618697</v>
      </c>
      <c r="K308" s="21">
        <v>3266.1789488618697</v>
      </c>
      <c r="L308" s="21">
        <v>3266.1789488618697</v>
      </c>
      <c r="M308" s="21">
        <v>3266.1789488618697</v>
      </c>
      <c r="N308" s="21">
        <v>3266.1789488618697</v>
      </c>
      <c r="O308" s="21">
        <v>3266.1789488618697</v>
      </c>
      <c r="P308" s="21">
        <v>3266.1789488618697</v>
      </c>
      <c r="Q308" s="21">
        <v>3266.1789488618697</v>
      </c>
      <c r="R308" s="21">
        <v>3266.1789488618697</v>
      </c>
      <c r="S308" s="21">
        <v>3266.1789488618697</v>
      </c>
      <c r="T308" s="21">
        <v>3266.1789488618697</v>
      </c>
      <c r="U308" s="21">
        <v>3266.1789488618697</v>
      </c>
      <c r="V308" s="62">
        <v>3266.1789488618697</v>
      </c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</row>
    <row r="309" spans="1:45" x14ac:dyDescent="0.25">
      <c r="A309" s="3"/>
      <c r="B309" s="58" t="s">
        <v>134</v>
      </c>
      <c r="C309" s="21">
        <v>5177.946934035851</v>
      </c>
      <c r="D309" s="21">
        <v>5177.946934035851</v>
      </c>
      <c r="E309" s="21">
        <v>5177.946934035851</v>
      </c>
      <c r="F309" s="21">
        <v>5177.946934035851</v>
      </c>
      <c r="G309" s="21">
        <v>5177.946934035851</v>
      </c>
      <c r="H309" s="21">
        <v>5177.946934035851</v>
      </c>
      <c r="I309" s="21">
        <v>5177.946934035851</v>
      </c>
      <c r="J309" s="21">
        <v>5177.946934035851</v>
      </c>
      <c r="K309" s="21">
        <v>5177.946934035851</v>
      </c>
      <c r="L309" s="21">
        <v>5177.946934035851</v>
      </c>
      <c r="M309" s="21">
        <v>5177.946934035851</v>
      </c>
      <c r="N309" s="21">
        <v>5177.946934035851</v>
      </c>
      <c r="O309" s="21">
        <v>5177.946934035851</v>
      </c>
      <c r="P309" s="21">
        <v>5177.946934035851</v>
      </c>
      <c r="Q309" s="21">
        <v>5177.946934035851</v>
      </c>
      <c r="R309" s="21">
        <v>5177.946934035851</v>
      </c>
      <c r="S309" s="21">
        <v>5177.946934035851</v>
      </c>
      <c r="T309" s="21">
        <v>5177.946934035851</v>
      </c>
      <c r="U309" s="21">
        <v>5177.946934035851</v>
      </c>
      <c r="V309" s="62">
        <v>5177.946934035851</v>
      </c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</row>
    <row r="310" spans="1:45" x14ac:dyDescent="0.25">
      <c r="A310" s="3"/>
      <c r="B310" s="58" t="s">
        <v>135</v>
      </c>
      <c r="C310" s="21">
        <v>7817.8668809866267</v>
      </c>
      <c r="D310" s="21">
        <v>7817.8668809866267</v>
      </c>
      <c r="E310" s="21">
        <v>7817.8668809866267</v>
      </c>
      <c r="F310" s="21">
        <v>7817.8668809866267</v>
      </c>
      <c r="G310" s="21">
        <v>7817.8668809866267</v>
      </c>
      <c r="H310" s="21">
        <v>7817.8668809866267</v>
      </c>
      <c r="I310" s="21">
        <v>7817.8668809866267</v>
      </c>
      <c r="J310" s="21">
        <v>7817.8668809866267</v>
      </c>
      <c r="K310" s="21">
        <v>7817.8668809866267</v>
      </c>
      <c r="L310" s="21">
        <v>7817.8668809866267</v>
      </c>
      <c r="M310" s="21">
        <v>7817.8668809866267</v>
      </c>
      <c r="N310" s="21">
        <v>7817.8668809866267</v>
      </c>
      <c r="O310" s="21">
        <v>7817.8668809866267</v>
      </c>
      <c r="P310" s="21">
        <v>7817.8668809866267</v>
      </c>
      <c r="Q310" s="21">
        <v>7817.8668809866267</v>
      </c>
      <c r="R310" s="21">
        <v>7817.8668809866267</v>
      </c>
      <c r="S310" s="21">
        <v>7817.8668809866267</v>
      </c>
      <c r="T310" s="21">
        <v>7817.8668809866267</v>
      </c>
      <c r="U310" s="21">
        <v>7817.8668809866267</v>
      </c>
      <c r="V310" s="62">
        <v>7817.8668809866267</v>
      </c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</row>
    <row r="311" spans="1:45" x14ac:dyDescent="0.25">
      <c r="A311" s="3"/>
      <c r="B311" s="58" t="s">
        <v>136</v>
      </c>
      <c r="C311" s="21">
        <v>10071.01885341954</v>
      </c>
      <c r="D311" s="21">
        <v>10071.01885341954</v>
      </c>
      <c r="E311" s="21">
        <v>10071.01885341954</v>
      </c>
      <c r="F311" s="21">
        <v>10071.01885341954</v>
      </c>
      <c r="G311" s="21">
        <v>10071.01885341954</v>
      </c>
      <c r="H311" s="21">
        <v>10071.01885341954</v>
      </c>
      <c r="I311" s="21">
        <v>10071.01885341954</v>
      </c>
      <c r="J311" s="21">
        <v>10071.01885341954</v>
      </c>
      <c r="K311" s="21">
        <v>10071.01885341954</v>
      </c>
      <c r="L311" s="21">
        <v>10071.01885341954</v>
      </c>
      <c r="M311" s="21">
        <v>10071.01885341954</v>
      </c>
      <c r="N311" s="21">
        <v>10071.01885341954</v>
      </c>
      <c r="O311" s="21">
        <v>10071.01885341954</v>
      </c>
      <c r="P311" s="21">
        <v>10071.01885341954</v>
      </c>
      <c r="Q311" s="21">
        <v>10071.01885341954</v>
      </c>
      <c r="R311" s="21">
        <v>10071.01885341954</v>
      </c>
      <c r="S311" s="21">
        <v>10071.01885341954</v>
      </c>
      <c r="T311" s="21">
        <v>10071.01885341954</v>
      </c>
      <c r="U311" s="21">
        <v>10071.01885341954</v>
      </c>
      <c r="V311" s="62">
        <v>10071.01885341954</v>
      </c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</row>
    <row r="312" spans="1:45" x14ac:dyDescent="0.25">
      <c r="A312" s="3"/>
      <c r="B312" s="26" t="s">
        <v>137</v>
      </c>
      <c r="C312" s="11">
        <v>0</v>
      </c>
      <c r="D312" s="11">
        <v>0</v>
      </c>
      <c r="E312" s="14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15">
        <v>0</v>
      </c>
      <c r="T312" s="15">
        <v>0</v>
      </c>
      <c r="U312" s="11">
        <v>0</v>
      </c>
      <c r="V312" s="27">
        <v>0</v>
      </c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</row>
    <row r="313" spans="1:45" x14ac:dyDescent="0.25">
      <c r="A313" s="3"/>
      <c r="B313" s="26"/>
      <c r="C313" s="11"/>
      <c r="D313" s="11"/>
      <c r="E313" s="14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1"/>
      <c r="V313" s="27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</row>
    <row r="314" spans="1:45" x14ac:dyDescent="0.25">
      <c r="A314" s="3"/>
      <c r="B314" s="26"/>
      <c r="C314" s="11"/>
      <c r="D314" s="11"/>
      <c r="E314" s="14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1"/>
      <c r="V314" s="27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</row>
    <row r="315" spans="1:45" x14ac:dyDescent="0.25">
      <c r="A315" s="3"/>
      <c r="B315" s="26"/>
      <c r="C315" s="11"/>
      <c r="D315" s="11"/>
      <c r="E315" s="14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1"/>
      <c r="V315" s="27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</row>
    <row r="316" spans="1:45" x14ac:dyDescent="0.25">
      <c r="A316" s="3"/>
      <c r="B316" s="26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27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</row>
    <row r="317" spans="1:45" ht="15.75" thickBot="1" x14ac:dyDescent="0.3">
      <c r="A317" s="3"/>
      <c r="B317" s="26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27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</row>
    <row r="318" spans="1:45" x14ac:dyDescent="0.25">
      <c r="A318" s="3"/>
      <c r="B318" s="192" t="s">
        <v>192</v>
      </c>
      <c r="C318" s="158" t="s">
        <v>0</v>
      </c>
      <c r="D318" s="158"/>
      <c r="E318" s="158"/>
      <c r="F318" s="158"/>
      <c r="G318" s="158" t="s">
        <v>1</v>
      </c>
      <c r="H318" s="158"/>
      <c r="I318" s="158"/>
      <c r="J318" s="158"/>
      <c r="K318" s="158" t="s">
        <v>2</v>
      </c>
      <c r="L318" s="158"/>
      <c r="M318" s="158"/>
      <c r="N318" s="158"/>
      <c r="O318" s="158" t="s">
        <v>3</v>
      </c>
      <c r="P318" s="158"/>
      <c r="Q318" s="158"/>
      <c r="R318" s="158"/>
      <c r="S318" s="158" t="s">
        <v>4</v>
      </c>
      <c r="T318" s="158"/>
      <c r="U318" s="158"/>
      <c r="V318" s="159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</row>
    <row r="319" spans="1:45" ht="15.75" thickBot="1" x14ac:dyDescent="0.3">
      <c r="A319" s="3"/>
      <c r="B319" s="193"/>
      <c r="C319" s="6">
        <v>1.5</v>
      </c>
      <c r="D319" s="6">
        <v>2</v>
      </c>
      <c r="E319" s="6">
        <v>2.5</v>
      </c>
      <c r="F319" s="6">
        <v>3</v>
      </c>
      <c r="G319" s="6">
        <v>1.5</v>
      </c>
      <c r="H319" s="6">
        <v>2</v>
      </c>
      <c r="I319" s="6">
        <v>2.5</v>
      </c>
      <c r="J319" s="6">
        <v>3</v>
      </c>
      <c r="K319" s="6">
        <v>1.5</v>
      </c>
      <c r="L319" s="6">
        <v>2</v>
      </c>
      <c r="M319" s="6">
        <v>2.5</v>
      </c>
      <c r="N319" s="6">
        <v>3</v>
      </c>
      <c r="O319" s="6">
        <v>1.5</v>
      </c>
      <c r="P319" s="6">
        <v>2</v>
      </c>
      <c r="Q319" s="6">
        <v>2.5</v>
      </c>
      <c r="R319" s="6">
        <v>3</v>
      </c>
      <c r="S319" s="6">
        <v>1.5</v>
      </c>
      <c r="T319" s="6">
        <v>2</v>
      </c>
      <c r="U319" s="6">
        <v>2.5</v>
      </c>
      <c r="V319" s="37">
        <v>3</v>
      </c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</row>
    <row r="320" spans="1:45" x14ac:dyDescent="0.25">
      <c r="A320" s="3"/>
      <c r="B320" s="59" t="s">
        <v>5</v>
      </c>
      <c r="C320" s="5">
        <v>448.59755776911612</v>
      </c>
      <c r="D320" s="5">
        <v>448.59755776911612</v>
      </c>
      <c r="E320" s="5">
        <v>448.59755776911612</v>
      </c>
      <c r="F320" s="5">
        <v>448.59755776911612</v>
      </c>
      <c r="G320" s="5">
        <v>448.59755776911612</v>
      </c>
      <c r="H320" s="5">
        <v>448.59755776911612</v>
      </c>
      <c r="I320" s="5">
        <v>448.59755776911612</v>
      </c>
      <c r="J320" s="5">
        <v>448.59755776911612</v>
      </c>
      <c r="K320" s="5">
        <v>448.59755776911612</v>
      </c>
      <c r="L320" s="5">
        <v>448.59755776911612</v>
      </c>
      <c r="M320" s="5">
        <v>448.59755776911612</v>
      </c>
      <c r="N320" s="5">
        <v>448.59755776911612</v>
      </c>
      <c r="O320" s="5">
        <v>448.59755776911612</v>
      </c>
      <c r="P320" s="5">
        <v>448.59755776911612</v>
      </c>
      <c r="Q320" s="5">
        <v>448.59755776911612</v>
      </c>
      <c r="R320" s="5">
        <v>448.59755776911612</v>
      </c>
      <c r="S320" s="5">
        <v>448.59755776911612</v>
      </c>
      <c r="T320" s="5">
        <v>448.59755776911612</v>
      </c>
      <c r="U320" s="5">
        <v>448.59755776911612</v>
      </c>
      <c r="V320" s="57">
        <v>448.59755776911612</v>
      </c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</row>
    <row r="321" spans="1:45" x14ac:dyDescent="0.25">
      <c r="A321" s="3"/>
      <c r="B321" s="58" t="s">
        <v>6</v>
      </c>
      <c r="C321" s="5">
        <v>518.49755776911616</v>
      </c>
      <c r="D321" s="5">
        <v>518.49755776911616</v>
      </c>
      <c r="E321" s="5">
        <v>518.49755776911616</v>
      </c>
      <c r="F321" s="5">
        <v>518.49755776911616</v>
      </c>
      <c r="G321" s="5">
        <v>518.49755776911616</v>
      </c>
      <c r="H321" s="5">
        <v>518.49755776911616</v>
      </c>
      <c r="I321" s="5">
        <v>518.49755776911616</v>
      </c>
      <c r="J321" s="5">
        <v>518.49755776911616</v>
      </c>
      <c r="K321" s="5">
        <v>518.49755776911616</v>
      </c>
      <c r="L321" s="5">
        <v>518.49755776911616</v>
      </c>
      <c r="M321" s="5">
        <v>518.49755776911616</v>
      </c>
      <c r="N321" s="5">
        <v>518.49755776911616</v>
      </c>
      <c r="O321" s="5">
        <v>518.49755776911616</v>
      </c>
      <c r="P321" s="5">
        <v>518.49755776911616</v>
      </c>
      <c r="Q321" s="5">
        <v>518.49755776911616</v>
      </c>
      <c r="R321" s="5">
        <v>518.49755776911616</v>
      </c>
      <c r="S321" s="5">
        <v>518.49755776911616</v>
      </c>
      <c r="T321" s="5">
        <v>518.49755776911616</v>
      </c>
      <c r="U321" s="5">
        <v>518.49755776911616</v>
      </c>
      <c r="V321" s="57">
        <v>518.49755776911616</v>
      </c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</row>
    <row r="322" spans="1:45" x14ac:dyDescent="0.25">
      <c r="A322" s="3"/>
      <c r="B322" s="58" t="s">
        <v>7</v>
      </c>
      <c r="C322" s="5">
        <v>678.49755776911616</v>
      </c>
      <c r="D322" s="5">
        <v>678.49755776911616</v>
      </c>
      <c r="E322" s="5">
        <v>678.49755776911616</v>
      </c>
      <c r="F322" s="5">
        <v>678.49755776911616</v>
      </c>
      <c r="G322" s="5">
        <v>678.49755776911616</v>
      </c>
      <c r="H322" s="5">
        <v>678.49755776911616</v>
      </c>
      <c r="I322" s="5">
        <v>678.49755776911616</v>
      </c>
      <c r="J322" s="5">
        <v>678.49755776911616</v>
      </c>
      <c r="K322" s="5">
        <v>678.49755776911616</v>
      </c>
      <c r="L322" s="5">
        <v>678.49755776911616</v>
      </c>
      <c r="M322" s="5">
        <v>678.49755776911616</v>
      </c>
      <c r="N322" s="5">
        <v>678.49755776911616</v>
      </c>
      <c r="O322" s="5">
        <v>678.49755776911616</v>
      </c>
      <c r="P322" s="5">
        <v>678.49755776911616</v>
      </c>
      <c r="Q322" s="5">
        <v>678.49755776911616</v>
      </c>
      <c r="R322" s="5">
        <v>678.49755776911616</v>
      </c>
      <c r="S322" s="5">
        <v>678.49755776911616</v>
      </c>
      <c r="T322" s="5">
        <v>678.49755776911616</v>
      </c>
      <c r="U322" s="5">
        <v>678.49755776911616</v>
      </c>
      <c r="V322" s="57">
        <v>678.49755776911616</v>
      </c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</row>
    <row r="323" spans="1:45" x14ac:dyDescent="0.25">
      <c r="A323" s="3"/>
      <c r="B323" s="58" t="s">
        <v>8</v>
      </c>
      <c r="C323" s="5">
        <v>1126.932200729666</v>
      </c>
      <c r="D323" s="5">
        <v>1126.932200729666</v>
      </c>
      <c r="E323" s="5">
        <v>1126.932200729666</v>
      </c>
      <c r="F323" s="5">
        <v>1126.932200729666</v>
      </c>
      <c r="G323" s="5">
        <v>1126.932200729666</v>
      </c>
      <c r="H323" s="5">
        <v>1126.932200729666</v>
      </c>
      <c r="I323" s="5">
        <v>1126.932200729666</v>
      </c>
      <c r="J323" s="5">
        <v>1126.932200729666</v>
      </c>
      <c r="K323" s="5">
        <v>1126.932200729666</v>
      </c>
      <c r="L323" s="5">
        <v>1126.932200729666</v>
      </c>
      <c r="M323" s="5">
        <v>1126.932200729666</v>
      </c>
      <c r="N323" s="5">
        <v>1126.932200729666</v>
      </c>
      <c r="O323" s="5">
        <v>1126.932200729666</v>
      </c>
      <c r="P323" s="5">
        <v>1126.932200729666</v>
      </c>
      <c r="Q323" s="5">
        <v>1126.932200729666</v>
      </c>
      <c r="R323" s="5">
        <v>1126.932200729666</v>
      </c>
      <c r="S323" s="5">
        <v>1126.932200729666</v>
      </c>
      <c r="T323" s="5">
        <v>1126.932200729666</v>
      </c>
      <c r="U323" s="5">
        <v>1126.932200729666</v>
      </c>
      <c r="V323" s="57">
        <v>1126.932200729666</v>
      </c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</row>
    <row r="324" spans="1:45" x14ac:dyDescent="0.25">
      <c r="A324" s="3"/>
      <c r="B324" s="58" t="s">
        <v>9</v>
      </c>
      <c r="C324" s="5">
        <v>1575.432200729666</v>
      </c>
      <c r="D324" s="5">
        <v>1575.432200729666</v>
      </c>
      <c r="E324" s="5">
        <v>1575.432200729666</v>
      </c>
      <c r="F324" s="5">
        <v>1575.432200729666</v>
      </c>
      <c r="G324" s="5">
        <v>1575.432200729666</v>
      </c>
      <c r="H324" s="5">
        <v>1575.432200729666</v>
      </c>
      <c r="I324" s="5">
        <v>1575.432200729666</v>
      </c>
      <c r="J324" s="5">
        <v>1575.432200729666</v>
      </c>
      <c r="K324" s="5">
        <v>1575.432200729666</v>
      </c>
      <c r="L324" s="5">
        <v>1575.432200729666</v>
      </c>
      <c r="M324" s="5">
        <v>1575.432200729666</v>
      </c>
      <c r="N324" s="5">
        <v>1575.432200729666</v>
      </c>
      <c r="O324" s="5">
        <v>1575.432200729666</v>
      </c>
      <c r="P324" s="5">
        <v>1575.432200729666</v>
      </c>
      <c r="Q324" s="5">
        <v>1575.432200729666</v>
      </c>
      <c r="R324" s="5">
        <v>1575.432200729666</v>
      </c>
      <c r="S324" s="5">
        <v>1575.432200729666</v>
      </c>
      <c r="T324" s="5">
        <v>1575.432200729666</v>
      </c>
      <c r="U324" s="5">
        <v>1575.432200729666</v>
      </c>
      <c r="V324" s="57">
        <v>1575.432200729666</v>
      </c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</row>
    <row r="325" spans="1:45" x14ac:dyDescent="0.25">
      <c r="A325" s="3"/>
      <c r="B325" s="58" t="s">
        <v>10</v>
      </c>
      <c r="C325" s="5">
        <v>3792.9436422076137</v>
      </c>
      <c r="D325" s="5">
        <v>3792.9436422076137</v>
      </c>
      <c r="E325" s="5">
        <v>3792.9436422076137</v>
      </c>
      <c r="F325" s="5">
        <v>3792.9436422076137</v>
      </c>
      <c r="G325" s="5">
        <v>3792.9436422076137</v>
      </c>
      <c r="H325" s="5">
        <v>3792.9436422076137</v>
      </c>
      <c r="I325" s="5">
        <v>3792.9436422076137</v>
      </c>
      <c r="J325" s="5">
        <v>3792.9436422076137</v>
      </c>
      <c r="K325" s="5">
        <v>3792.9436422076137</v>
      </c>
      <c r="L325" s="5">
        <v>3792.9436422076137</v>
      </c>
      <c r="M325" s="5">
        <v>3792.9436422076137</v>
      </c>
      <c r="N325" s="5">
        <v>3792.9436422076137</v>
      </c>
      <c r="O325" s="5">
        <v>3792.9436422076137</v>
      </c>
      <c r="P325" s="5">
        <v>3792.9436422076137</v>
      </c>
      <c r="Q325" s="5">
        <v>3792.9436422076137</v>
      </c>
      <c r="R325" s="5">
        <v>3792.9436422076137</v>
      </c>
      <c r="S325" s="5">
        <v>3792.9436422076137</v>
      </c>
      <c r="T325" s="5">
        <v>3792.9436422076137</v>
      </c>
      <c r="U325" s="5">
        <v>3792.9436422076137</v>
      </c>
      <c r="V325" s="57">
        <v>3792.9436422076137</v>
      </c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</row>
    <row r="326" spans="1:45" ht="15.75" thickBot="1" x14ac:dyDescent="0.3">
      <c r="A326" s="3"/>
      <c r="B326" s="28" t="s">
        <v>137</v>
      </c>
      <c r="C326" s="29">
        <v>0</v>
      </c>
      <c r="D326" s="29">
        <v>0</v>
      </c>
      <c r="E326" s="60">
        <v>0</v>
      </c>
      <c r="F326" s="61">
        <v>0</v>
      </c>
      <c r="G326" s="61">
        <v>0</v>
      </c>
      <c r="H326" s="61">
        <v>0</v>
      </c>
      <c r="I326" s="61">
        <v>0</v>
      </c>
      <c r="J326" s="61">
        <v>0</v>
      </c>
      <c r="K326" s="61">
        <v>0</v>
      </c>
      <c r="L326" s="61">
        <v>0</v>
      </c>
      <c r="M326" s="61">
        <v>0</v>
      </c>
      <c r="N326" s="61">
        <v>0</v>
      </c>
      <c r="O326" s="61">
        <v>0</v>
      </c>
      <c r="P326" s="61">
        <v>0</v>
      </c>
      <c r="Q326" s="61">
        <v>0</v>
      </c>
      <c r="R326" s="61">
        <v>0</v>
      </c>
      <c r="S326" s="61">
        <v>0</v>
      </c>
      <c r="T326" s="61">
        <v>0</v>
      </c>
      <c r="U326" s="29">
        <v>0</v>
      </c>
      <c r="V326" s="30">
        <v>0</v>
      </c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</row>
    <row r="327" spans="1:45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</row>
    <row r="328" spans="1:45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</row>
    <row r="329" spans="1:45" ht="15.75" thickBo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</row>
    <row r="330" spans="1:45" ht="15.75" thickBot="1" x14ac:dyDescent="0.3">
      <c r="A330" s="3"/>
      <c r="B330" s="182" t="s">
        <v>204</v>
      </c>
      <c r="C330" s="183"/>
      <c r="D330" s="183"/>
      <c r="E330" s="183"/>
      <c r="F330" s="183"/>
      <c r="G330" s="183"/>
      <c r="H330" s="183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183"/>
      <c r="V330" s="184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</row>
    <row r="331" spans="1:45" ht="15.75" thickBot="1" x14ac:dyDescent="0.3">
      <c r="A331" s="3"/>
      <c r="B331" s="26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27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</row>
    <row r="332" spans="1:45" x14ac:dyDescent="0.25">
      <c r="A332" s="3"/>
      <c r="B332" s="192" t="s">
        <v>191</v>
      </c>
      <c r="C332" s="158" t="s">
        <v>0</v>
      </c>
      <c r="D332" s="158"/>
      <c r="E332" s="158"/>
      <c r="F332" s="158"/>
      <c r="G332" s="158" t="s">
        <v>1</v>
      </c>
      <c r="H332" s="158"/>
      <c r="I332" s="158"/>
      <c r="J332" s="158"/>
      <c r="K332" s="158" t="s">
        <v>2</v>
      </c>
      <c r="L332" s="158"/>
      <c r="M332" s="158"/>
      <c r="N332" s="158"/>
      <c r="O332" s="158" t="s">
        <v>3</v>
      </c>
      <c r="P332" s="158"/>
      <c r="Q332" s="158"/>
      <c r="R332" s="158"/>
      <c r="S332" s="158" t="s">
        <v>4</v>
      </c>
      <c r="T332" s="158"/>
      <c r="U332" s="158"/>
      <c r="V332" s="159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</row>
    <row r="333" spans="1:45" ht="15.75" thickBot="1" x14ac:dyDescent="0.3">
      <c r="A333" s="3"/>
      <c r="B333" s="193"/>
      <c r="C333" s="6">
        <v>1.5</v>
      </c>
      <c r="D333" s="6">
        <v>2</v>
      </c>
      <c r="E333" s="6">
        <v>2.5</v>
      </c>
      <c r="F333" s="6">
        <v>3</v>
      </c>
      <c r="G333" s="6">
        <v>1.5</v>
      </c>
      <c r="H333" s="6">
        <v>2</v>
      </c>
      <c r="I333" s="6">
        <v>2.5</v>
      </c>
      <c r="J333" s="6">
        <v>3</v>
      </c>
      <c r="K333" s="6">
        <v>1.5</v>
      </c>
      <c r="L333" s="6">
        <v>2</v>
      </c>
      <c r="M333" s="6">
        <v>2.5</v>
      </c>
      <c r="N333" s="6">
        <v>3</v>
      </c>
      <c r="O333" s="6">
        <v>1.5</v>
      </c>
      <c r="P333" s="6">
        <v>2</v>
      </c>
      <c r="Q333" s="6">
        <v>2.5</v>
      </c>
      <c r="R333" s="6">
        <v>3</v>
      </c>
      <c r="S333" s="6">
        <v>1.5</v>
      </c>
      <c r="T333" s="6">
        <v>2</v>
      </c>
      <c r="U333" s="6">
        <v>2.5</v>
      </c>
      <c r="V333" s="37">
        <v>3</v>
      </c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</row>
    <row r="334" spans="1:45" x14ac:dyDescent="0.25">
      <c r="A334" s="3"/>
      <c r="B334" s="58" t="s">
        <v>6</v>
      </c>
      <c r="C334" s="21">
        <v>15</v>
      </c>
      <c r="D334" s="21">
        <v>15</v>
      </c>
      <c r="E334" s="21">
        <v>15</v>
      </c>
      <c r="F334" s="21">
        <v>15</v>
      </c>
      <c r="G334" s="21">
        <v>15</v>
      </c>
      <c r="H334" s="21">
        <v>15</v>
      </c>
      <c r="I334" s="21">
        <v>15</v>
      </c>
      <c r="J334" s="21">
        <v>15</v>
      </c>
      <c r="K334" s="21">
        <v>15</v>
      </c>
      <c r="L334" s="21">
        <v>15</v>
      </c>
      <c r="M334" s="21">
        <v>15</v>
      </c>
      <c r="N334" s="21">
        <v>15</v>
      </c>
      <c r="O334" s="21">
        <v>15</v>
      </c>
      <c r="P334" s="21">
        <v>15</v>
      </c>
      <c r="Q334" s="21">
        <v>15</v>
      </c>
      <c r="R334" s="21">
        <v>15</v>
      </c>
      <c r="S334" s="21">
        <v>15</v>
      </c>
      <c r="T334" s="21">
        <v>15</v>
      </c>
      <c r="U334" s="21">
        <v>15</v>
      </c>
      <c r="V334" s="21">
        <v>15</v>
      </c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</row>
    <row r="335" spans="1:45" x14ac:dyDescent="0.25">
      <c r="A335" s="3"/>
      <c r="B335" s="58" t="s">
        <v>7</v>
      </c>
      <c r="C335" s="21">
        <v>15</v>
      </c>
      <c r="D335" s="21">
        <v>15</v>
      </c>
      <c r="E335" s="21">
        <v>15</v>
      </c>
      <c r="F335" s="21">
        <v>15</v>
      </c>
      <c r="G335" s="21">
        <v>15</v>
      </c>
      <c r="H335" s="21">
        <v>15</v>
      </c>
      <c r="I335" s="21">
        <v>15</v>
      </c>
      <c r="J335" s="21">
        <v>15</v>
      </c>
      <c r="K335" s="21">
        <v>15</v>
      </c>
      <c r="L335" s="21">
        <v>15</v>
      </c>
      <c r="M335" s="21">
        <v>15</v>
      </c>
      <c r="N335" s="21">
        <v>15</v>
      </c>
      <c r="O335" s="21">
        <v>15</v>
      </c>
      <c r="P335" s="21">
        <v>15</v>
      </c>
      <c r="Q335" s="21">
        <v>15</v>
      </c>
      <c r="R335" s="21">
        <v>15</v>
      </c>
      <c r="S335" s="21">
        <v>15</v>
      </c>
      <c r="T335" s="21">
        <v>15</v>
      </c>
      <c r="U335" s="21">
        <v>15</v>
      </c>
      <c r="V335" s="21">
        <v>15</v>
      </c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</row>
    <row r="336" spans="1:45" x14ac:dyDescent="0.25">
      <c r="A336" s="3"/>
      <c r="B336" s="58" t="s">
        <v>8</v>
      </c>
      <c r="C336" s="21">
        <v>15</v>
      </c>
      <c r="D336" s="21">
        <v>15</v>
      </c>
      <c r="E336" s="21">
        <v>15</v>
      </c>
      <c r="F336" s="21">
        <v>15</v>
      </c>
      <c r="G336" s="21">
        <v>15</v>
      </c>
      <c r="H336" s="21">
        <v>15</v>
      </c>
      <c r="I336" s="21">
        <v>15</v>
      </c>
      <c r="J336" s="21">
        <v>15</v>
      </c>
      <c r="K336" s="21">
        <v>15</v>
      </c>
      <c r="L336" s="21">
        <v>15</v>
      </c>
      <c r="M336" s="21">
        <v>15</v>
      </c>
      <c r="N336" s="21">
        <v>15</v>
      </c>
      <c r="O336" s="21">
        <v>15</v>
      </c>
      <c r="P336" s="21">
        <v>15</v>
      </c>
      <c r="Q336" s="21">
        <v>15</v>
      </c>
      <c r="R336" s="21">
        <v>15</v>
      </c>
      <c r="S336" s="21">
        <v>15</v>
      </c>
      <c r="T336" s="21">
        <v>15</v>
      </c>
      <c r="U336" s="21">
        <v>15</v>
      </c>
      <c r="V336" s="21">
        <v>15</v>
      </c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</row>
    <row r="337" spans="1:45" x14ac:dyDescent="0.25">
      <c r="A337" s="3"/>
      <c r="B337" s="58" t="s">
        <v>9</v>
      </c>
      <c r="C337" s="21">
        <v>15</v>
      </c>
      <c r="D337" s="21">
        <v>15</v>
      </c>
      <c r="E337" s="21">
        <v>15</v>
      </c>
      <c r="F337" s="21">
        <v>15</v>
      </c>
      <c r="G337" s="21">
        <v>15</v>
      </c>
      <c r="H337" s="21">
        <v>15</v>
      </c>
      <c r="I337" s="21">
        <v>15</v>
      </c>
      <c r="J337" s="21">
        <v>15</v>
      </c>
      <c r="K337" s="21">
        <v>15</v>
      </c>
      <c r="L337" s="21">
        <v>15</v>
      </c>
      <c r="M337" s="21">
        <v>15</v>
      </c>
      <c r="N337" s="21">
        <v>15</v>
      </c>
      <c r="O337" s="21">
        <v>15</v>
      </c>
      <c r="P337" s="21">
        <v>15</v>
      </c>
      <c r="Q337" s="21">
        <v>15</v>
      </c>
      <c r="R337" s="21">
        <v>15</v>
      </c>
      <c r="S337" s="21">
        <v>15</v>
      </c>
      <c r="T337" s="21">
        <v>15</v>
      </c>
      <c r="U337" s="21">
        <v>15</v>
      </c>
      <c r="V337" s="21">
        <v>15</v>
      </c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</row>
    <row r="338" spans="1:45" x14ac:dyDescent="0.25">
      <c r="A338" s="3"/>
      <c r="B338" s="58" t="s">
        <v>10</v>
      </c>
      <c r="C338" s="21">
        <v>15</v>
      </c>
      <c r="D338" s="21">
        <v>15</v>
      </c>
      <c r="E338" s="21">
        <v>15</v>
      </c>
      <c r="F338" s="21">
        <v>15</v>
      </c>
      <c r="G338" s="21">
        <v>15</v>
      </c>
      <c r="H338" s="21">
        <v>15</v>
      </c>
      <c r="I338" s="21">
        <v>15</v>
      </c>
      <c r="J338" s="21">
        <v>15</v>
      </c>
      <c r="K338" s="21">
        <v>15</v>
      </c>
      <c r="L338" s="21">
        <v>15</v>
      </c>
      <c r="M338" s="21">
        <v>15</v>
      </c>
      <c r="N338" s="21">
        <v>15</v>
      </c>
      <c r="O338" s="21">
        <v>15</v>
      </c>
      <c r="P338" s="21">
        <v>15</v>
      </c>
      <c r="Q338" s="21">
        <v>15</v>
      </c>
      <c r="R338" s="21">
        <v>15</v>
      </c>
      <c r="S338" s="21">
        <v>15</v>
      </c>
      <c r="T338" s="21">
        <v>15</v>
      </c>
      <c r="U338" s="21">
        <v>15</v>
      </c>
      <c r="V338" s="21">
        <v>15</v>
      </c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</row>
    <row r="339" spans="1:45" x14ac:dyDescent="0.25">
      <c r="A339" s="3"/>
      <c r="B339" s="58" t="s">
        <v>11</v>
      </c>
      <c r="C339" s="21">
        <v>15</v>
      </c>
      <c r="D339" s="21">
        <v>15</v>
      </c>
      <c r="E339" s="21">
        <v>15</v>
      </c>
      <c r="F339" s="21">
        <v>15</v>
      </c>
      <c r="G339" s="21">
        <v>15</v>
      </c>
      <c r="H339" s="21">
        <v>15</v>
      </c>
      <c r="I339" s="21">
        <v>15</v>
      </c>
      <c r="J339" s="21">
        <v>15</v>
      </c>
      <c r="K339" s="21">
        <v>15</v>
      </c>
      <c r="L339" s="21">
        <v>15</v>
      </c>
      <c r="M339" s="21">
        <v>15</v>
      </c>
      <c r="N339" s="21">
        <v>15</v>
      </c>
      <c r="O339" s="21">
        <v>15</v>
      </c>
      <c r="P339" s="21">
        <v>15</v>
      </c>
      <c r="Q339" s="21">
        <v>15</v>
      </c>
      <c r="R339" s="21">
        <v>15</v>
      </c>
      <c r="S339" s="21">
        <v>15</v>
      </c>
      <c r="T339" s="21">
        <v>15</v>
      </c>
      <c r="U339" s="21">
        <v>15</v>
      </c>
      <c r="V339" s="21">
        <v>15</v>
      </c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</row>
    <row r="340" spans="1:45" x14ac:dyDescent="0.25">
      <c r="A340" s="3"/>
      <c r="B340" s="58" t="s">
        <v>129</v>
      </c>
      <c r="C340" s="21">
        <v>15</v>
      </c>
      <c r="D340" s="21">
        <v>15</v>
      </c>
      <c r="E340" s="21">
        <v>15</v>
      </c>
      <c r="F340" s="21">
        <v>15</v>
      </c>
      <c r="G340" s="21">
        <v>15</v>
      </c>
      <c r="H340" s="21">
        <v>15</v>
      </c>
      <c r="I340" s="21">
        <v>15</v>
      </c>
      <c r="J340" s="21">
        <v>15</v>
      </c>
      <c r="K340" s="21">
        <v>15</v>
      </c>
      <c r="L340" s="21">
        <v>15</v>
      </c>
      <c r="M340" s="21">
        <v>15</v>
      </c>
      <c r="N340" s="21">
        <v>15</v>
      </c>
      <c r="O340" s="21">
        <v>15</v>
      </c>
      <c r="P340" s="21">
        <v>15</v>
      </c>
      <c r="Q340" s="21">
        <v>15</v>
      </c>
      <c r="R340" s="21">
        <v>15</v>
      </c>
      <c r="S340" s="21">
        <v>15</v>
      </c>
      <c r="T340" s="21">
        <v>15</v>
      </c>
      <c r="U340" s="21">
        <v>15</v>
      </c>
      <c r="V340" s="21">
        <v>15</v>
      </c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</row>
    <row r="341" spans="1:45" x14ac:dyDescent="0.25">
      <c r="A341" s="3"/>
      <c r="B341" s="58" t="s">
        <v>130</v>
      </c>
      <c r="C341" s="21">
        <v>15</v>
      </c>
      <c r="D341" s="21">
        <v>15</v>
      </c>
      <c r="E341" s="21">
        <v>15</v>
      </c>
      <c r="F341" s="21">
        <v>15</v>
      </c>
      <c r="G341" s="21">
        <v>15</v>
      </c>
      <c r="H341" s="21">
        <v>15</v>
      </c>
      <c r="I341" s="21">
        <v>15</v>
      </c>
      <c r="J341" s="21">
        <v>15</v>
      </c>
      <c r="K341" s="21">
        <v>15</v>
      </c>
      <c r="L341" s="21">
        <v>15</v>
      </c>
      <c r="M341" s="21">
        <v>15</v>
      </c>
      <c r="N341" s="21">
        <v>15</v>
      </c>
      <c r="O341" s="21">
        <v>15</v>
      </c>
      <c r="P341" s="21">
        <v>15</v>
      </c>
      <c r="Q341" s="21">
        <v>15</v>
      </c>
      <c r="R341" s="21">
        <v>15</v>
      </c>
      <c r="S341" s="21">
        <v>15</v>
      </c>
      <c r="T341" s="21">
        <v>15</v>
      </c>
      <c r="U341" s="21">
        <v>15</v>
      </c>
      <c r="V341" s="21">
        <v>15</v>
      </c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</row>
    <row r="342" spans="1:45" x14ac:dyDescent="0.25">
      <c r="A342" s="3"/>
      <c r="B342" s="58" t="s">
        <v>131</v>
      </c>
      <c r="C342" s="21">
        <v>15</v>
      </c>
      <c r="D342" s="21">
        <v>15</v>
      </c>
      <c r="E342" s="21">
        <v>15</v>
      </c>
      <c r="F342" s="21">
        <v>15</v>
      </c>
      <c r="G342" s="21">
        <v>15</v>
      </c>
      <c r="H342" s="21">
        <v>15</v>
      </c>
      <c r="I342" s="21">
        <v>15</v>
      </c>
      <c r="J342" s="21">
        <v>15</v>
      </c>
      <c r="K342" s="21">
        <v>15</v>
      </c>
      <c r="L342" s="21">
        <v>15</v>
      </c>
      <c r="M342" s="21">
        <v>15</v>
      </c>
      <c r="N342" s="21">
        <v>15</v>
      </c>
      <c r="O342" s="21">
        <v>15</v>
      </c>
      <c r="P342" s="21">
        <v>15</v>
      </c>
      <c r="Q342" s="21">
        <v>15</v>
      </c>
      <c r="R342" s="21">
        <v>15</v>
      </c>
      <c r="S342" s="21">
        <v>15</v>
      </c>
      <c r="T342" s="21">
        <v>15</v>
      </c>
      <c r="U342" s="21">
        <v>15</v>
      </c>
      <c r="V342" s="21">
        <v>15</v>
      </c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</row>
    <row r="343" spans="1:45" x14ac:dyDescent="0.25">
      <c r="A343" s="3"/>
      <c r="B343" s="58" t="s">
        <v>132</v>
      </c>
      <c r="C343" s="21">
        <v>15</v>
      </c>
      <c r="D343" s="21">
        <v>15</v>
      </c>
      <c r="E343" s="21">
        <v>15</v>
      </c>
      <c r="F343" s="21">
        <v>15</v>
      </c>
      <c r="G343" s="21">
        <v>15</v>
      </c>
      <c r="H343" s="21">
        <v>15</v>
      </c>
      <c r="I343" s="21">
        <v>15</v>
      </c>
      <c r="J343" s="21">
        <v>15</v>
      </c>
      <c r="K343" s="21">
        <v>15</v>
      </c>
      <c r="L343" s="21">
        <v>15</v>
      </c>
      <c r="M343" s="21">
        <v>15</v>
      </c>
      <c r="N343" s="21">
        <v>15</v>
      </c>
      <c r="O343" s="21">
        <v>15</v>
      </c>
      <c r="P343" s="21">
        <v>15</v>
      </c>
      <c r="Q343" s="21">
        <v>15</v>
      </c>
      <c r="R343" s="21">
        <v>15</v>
      </c>
      <c r="S343" s="21">
        <v>15</v>
      </c>
      <c r="T343" s="21">
        <v>15</v>
      </c>
      <c r="U343" s="21">
        <v>15</v>
      </c>
      <c r="V343" s="21">
        <v>15</v>
      </c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</row>
    <row r="344" spans="1:45" x14ac:dyDescent="0.25">
      <c r="A344" s="3"/>
      <c r="B344" s="58" t="s">
        <v>133</v>
      </c>
      <c r="C344" s="21">
        <v>15</v>
      </c>
      <c r="D344" s="21">
        <v>15</v>
      </c>
      <c r="E344" s="21">
        <v>15</v>
      </c>
      <c r="F344" s="21">
        <v>15</v>
      </c>
      <c r="G344" s="21">
        <v>15</v>
      </c>
      <c r="H344" s="21">
        <v>15</v>
      </c>
      <c r="I344" s="21">
        <v>15</v>
      </c>
      <c r="J344" s="21">
        <v>15</v>
      </c>
      <c r="K344" s="21">
        <v>15</v>
      </c>
      <c r="L344" s="21">
        <v>15</v>
      </c>
      <c r="M344" s="21">
        <v>15</v>
      </c>
      <c r="N344" s="21">
        <v>15</v>
      </c>
      <c r="O344" s="21">
        <v>15</v>
      </c>
      <c r="P344" s="21">
        <v>15</v>
      </c>
      <c r="Q344" s="21">
        <v>15</v>
      </c>
      <c r="R344" s="21">
        <v>15</v>
      </c>
      <c r="S344" s="21">
        <v>15</v>
      </c>
      <c r="T344" s="21">
        <v>15</v>
      </c>
      <c r="U344" s="21">
        <v>15</v>
      </c>
      <c r="V344" s="21">
        <v>15</v>
      </c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</row>
    <row r="345" spans="1:45" x14ac:dyDescent="0.25">
      <c r="A345" s="3"/>
      <c r="B345" s="58" t="s">
        <v>134</v>
      </c>
      <c r="C345" s="21">
        <v>15</v>
      </c>
      <c r="D345" s="21">
        <v>15</v>
      </c>
      <c r="E345" s="21">
        <v>15</v>
      </c>
      <c r="F345" s="21">
        <v>15</v>
      </c>
      <c r="G345" s="21">
        <v>15</v>
      </c>
      <c r="H345" s="21">
        <v>15</v>
      </c>
      <c r="I345" s="21">
        <v>15</v>
      </c>
      <c r="J345" s="21">
        <v>15</v>
      </c>
      <c r="K345" s="21">
        <v>15</v>
      </c>
      <c r="L345" s="21">
        <v>15</v>
      </c>
      <c r="M345" s="21">
        <v>15</v>
      </c>
      <c r="N345" s="21">
        <v>15</v>
      </c>
      <c r="O345" s="21">
        <v>15</v>
      </c>
      <c r="P345" s="21">
        <v>15</v>
      </c>
      <c r="Q345" s="21">
        <v>15</v>
      </c>
      <c r="R345" s="21">
        <v>15</v>
      </c>
      <c r="S345" s="21">
        <v>15</v>
      </c>
      <c r="T345" s="21">
        <v>15</v>
      </c>
      <c r="U345" s="21">
        <v>15</v>
      </c>
      <c r="V345" s="21">
        <v>15</v>
      </c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</row>
    <row r="346" spans="1:45" x14ac:dyDescent="0.25">
      <c r="A346" s="3"/>
      <c r="B346" s="58" t="s">
        <v>135</v>
      </c>
      <c r="C346" s="21">
        <v>15</v>
      </c>
      <c r="D346" s="21">
        <v>15</v>
      </c>
      <c r="E346" s="21">
        <v>15</v>
      </c>
      <c r="F346" s="21">
        <v>15</v>
      </c>
      <c r="G346" s="21">
        <v>15</v>
      </c>
      <c r="H346" s="21">
        <v>15</v>
      </c>
      <c r="I346" s="21">
        <v>15</v>
      </c>
      <c r="J346" s="21">
        <v>15</v>
      </c>
      <c r="K346" s="21">
        <v>15</v>
      </c>
      <c r="L346" s="21">
        <v>15</v>
      </c>
      <c r="M346" s="21">
        <v>15</v>
      </c>
      <c r="N346" s="21">
        <v>15</v>
      </c>
      <c r="O346" s="21">
        <v>15</v>
      </c>
      <c r="P346" s="21">
        <v>15</v>
      </c>
      <c r="Q346" s="21">
        <v>15</v>
      </c>
      <c r="R346" s="21">
        <v>15</v>
      </c>
      <c r="S346" s="21">
        <v>15</v>
      </c>
      <c r="T346" s="21">
        <v>15</v>
      </c>
      <c r="U346" s="21">
        <v>15</v>
      </c>
      <c r="V346" s="21">
        <v>15</v>
      </c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</row>
    <row r="347" spans="1:45" x14ac:dyDescent="0.25">
      <c r="A347" s="3"/>
      <c r="B347" s="58" t="s">
        <v>136</v>
      </c>
      <c r="C347" s="21">
        <v>15</v>
      </c>
      <c r="D347" s="21">
        <v>15</v>
      </c>
      <c r="E347" s="21">
        <v>15</v>
      </c>
      <c r="F347" s="21">
        <v>15</v>
      </c>
      <c r="G347" s="21">
        <v>15</v>
      </c>
      <c r="H347" s="21">
        <v>15</v>
      </c>
      <c r="I347" s="21">
        <v>15</v>
      </c>
      <c r="J347" s="21">
        <v>15</v>
      </c>
      <c r="K347" s="21">
        <v>15</v>
      </c>
      <c r="L347" s="21">
        <v>15</v>
      </c>
      <c r="M347" s="21">
        <v>15</v>
      </c>
      <c r="N347" s="21">
        <v>15</v>
      </c>
      <c r="O347" s="21">
        <v>15</v>
      </c>
      <c r="P347" s="21">
        <v>15</v>
      </c>
      <c r="Q347" s="21">
        <v>15</v>
      </c>
      <c r="R347" s="21">
        <v>15</v>
      </c>
      <c r="S347" s="21">
        <v>15</v>
      </c>
      <c r="T347" s="21">
        <v>15</v>
      </c>
      <c r="U347" s="21">
        <v>15</v>
      </c>
      <c r="V347" s="21">
        <v>15</v>
      </c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</row>
    <row r="348" spans="1:45" x14ac:dyDescent="0.25">
      <c r="A348" s="3"/>
      <c r="B348" s="26" t="s">
        <v>137</v>
      </c>
      <c r="C348" s="11">
        <v>0</v>
      </c>
      <c r="D348" s="11">
        <v>0</v>
      </c>
      <c r="E348" s="14">
        <v>0</v>
      </c>
      <c r="F348" s="15">
        <v>0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1">
        <v>0</v>
      </c>
      <c r="V348" s="27">
        <v>0</v>
      </c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</row>
    <row r="349" spans="1:45" x14ac:dyDescent="0.25">
      <c r="A349" s="3"/>
      <c r="B349" s="26"/>
      <c r="C349" s="11"/>
      <c r="D349" s="11"/>
      <c r="E349" s="14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1"/>
      <c r="V349" s="27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</row>
    <row r="350" spans="1:45" x14ac:dyDescent="0.25">
      <c r="A350" s="3"/>
      <c r="B350" s="26"/>
      <c r="C350" s="11"/>
      <c r="D350" s="11"/>
      <c r="E350" s="14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1"/>
      <c r="V350" s="27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</row>
    <row r="351" spans="1:45" x14ac:dyDescent="0.25">
      <c r="A351" s="3"/>
      <c r="B351" s="26"/>
      <c r="C351" s="11"/>
      <c r="D351" s="11"/>
      <c r="E351" s="14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1"/>
      <c r="V351" s="27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</row>
    <row r="352" spans="1:45" x14ac:dyDescent="0.25">
      <c r="A352" s="3"/>
      <c r="B352" s="26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27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</row>
    <row r="353" spans="1:45" ht="15.75" thickBot="1" x14ac:dyDescent="0.3">
      <c r="A353" s="3"/>
      <c r="B353" s="26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27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</row>
    <row r="354" spans="1:45" x14ac:dyDescent="0.25">
      <c r="A354" s="3"/>
      <c r="B354" s="192" t="s">
        <v>192</v>
      </c>
      <c r="C354" s="158" t="s">
        <v>0</v>
      </c>
      <c r="D354" s="158"/>
      <c r="E354" s="158"/>
      <c r="F354" s="158"/>
      <c r="G354" s="158" t="s">
        <v>1</v>
      </c>
      <c r="H354" s="158"/>
      <c r="I354" s="158"/>
      <c r="J354" s="158"/>
      <c r="K354" s="158" t="s">
        <v>2</v>
      </c>
      <c r="L354" s="158"/>
      <c r="M354" s="158"/>
      <c r="N354" s="158"/>
      <c r="O354" s="158" t="s">
        <v>3</v>
      </c>
      <c r="P354" s="158"/>
      <c r="Q354" s="158"/>
      <c r="R354" s="158"/>
      <c r="S354" s="158" t="s">
        <v>4</v>
      </c>
      <c r="T354" s="158"/>
      <c r="U354" s="158"/>
      <c r="V354" s="159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</row>
    <row r="355" spans="1:45" ht="15.75" thickBot="1" x14ac:dyDescent="0.3">
      <c r="A355" s="3"/>
      <c r="B355" s="193"/>
      <c r="C355" s="6">
        <v>1.5</v>
      </c>
      <c r="D355" s="6">
        <v>2</v>
      </c>
      <c r="E355" s="6">
        <v>2.5</v>
      </c>
      <c r="F355" s="6">
        <v>3</v>
      </c>
      <c r="G355" s="6">
        <v>1.5</v>
      </c>
      <c r="H355" s="6">
        <v>2</v>
      </c>
      <c r="I355" s="6">
        <v>2.5</v>
      </c>
      <c r="J355" s="6">
        <v>3</v>
      </c>
      <c r="K355" s="6">
        <v>1.5</v>
      </c>
      <c r="L355" s="6">
        <v>2</v>
      </c>
      <c r="M355" s="6">
        <v>2.5</v>
      </c>
      <c r="N355" s="6">
        <v>3</v>
      </c>
      <c r="O355" s="6">
        <v>1.5</v>
      </c>
      <c r="P355" s="6">
        <v>2</v>
      </c>
      <c r="Q355" s="6">
        <v>2.5</v>
      </c>
      <c r="R355" s="6">
        <v>3</v>
      </c>
      <c r="S355" s="6">
        <v>1.5</v>
      </c>
      <c r="T355" s="6">
        <v>2</v>
      </c>
      <c r="U355" s="6">
        <v>2.5</v>
      </c>
      <c r="V355" s="37">
        <v>3</v>
      </c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</row>
    <row r="356" spans="1:45" x14ac:dyDescent="0.25">
      <c r="A356" s="3"/>
      <c r="B356" s="59" t="s">
        <v>5</v>
      </c>
      <c r="C356" s="5">
        <v>15</v>
      </c>
      <c r="D356" s="5">
        <v>15</v>
      </c>
      <c r="E356" s="5">
        <v>15</v>
      </c>
      <c r="F356" s="5">
        <v>15</v>
      </c>
      <c r="G356" s="5">
        <v>15</v>
      </c>
      <c r="H356" s="5">
        <v>15</v>
      </c>
      <c r="I356" s="5">
        <v>15</v>
      </c>
      <c r="J356" s="5">
        <v>15</v>
      </c>
      <c r="K356" s="5">
        <v>15</v>
      </c>
      <c r="L356" s="5">
        <v>15</v>
      </c>
      <c r="M356" s="5">
        <v>15</v>
      </c>
      <c r="N356" s="5">
        <v>15</v>
      </c>
      <c r="O356" s="5">
        <v>15</v>
      </c>
      <c r="P356" s="5">
        <v>15</v>
      </c>
      <c r="Q356" s="5">
        <v>15</v>
      </c>
      <c r="R356" s="5">
        <v>15</v>
      </c>
      <c r="S356" s="5">
        <v>15</v>
      </c>
      <c r="T356" s="5">
        <v>15</v>
      </c>
      <c r="U356" s="5">
        <v>15</v>
      </c>
      <c r="V356" s="5">
        <v>15</v>
      </c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</row>
    <row r="357" spans="1:45" x14ac:dyDescent="0.25">
      <c r="A357" s="3"/>
      <c r="B357" s="58" t="s">
        <v>6</v>
      </c>
      <c r="C357" s="5">
        <v>15</v>
      </c>
      <c r="D357" s="5">
        <v>15</v>
      </c>
      <c r="E357" s="5">
        <v>15</v>
      </c>
      <c r="F357" s="5">
        <v>15</v>
      </c>
      <c r="G357" s="5">
        <v>15</v>
      </c>
      <c r="H357" s="5">
        <v>15</v>
      </c>
      <c r="I357" s="5">
        <v>15</v>
      </c>
      <c r="J357" s="5">
        <v>15</v>
      </c>
      <c r="K357" s="5">
        <v>15</v>
      </c>
      <c r="L357" s="5">
        <v>15</v>
      </c>
      <c r="M357" s="5">
        <v>15</v>
      </c>
      <c r="N357" s="5">
        <v>15</v>
      </c>
      <c r="O357" s="5">
        <v>15</v>
      </c>
      <c r="P357" s="5">
        <v>15</v>
      </c>
      <c r="Q357" s="5">
        <v>15</v>
      </c>
      <c r="R357" s="5">
        <v>15</v>
      </c>
      <c r="S357" s="5">
        <v>15</v>
      </c>
      <c r="T357" s="5">
        <v>15</v>
      </c>
      <c r="U357" s="5">
        <v>15</v>
      </c>
      <c r="V357" s="5">
        <v>15</v>
      </c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</row>
    <row r="358" spans="1:45" x14ac:dyDescent="0.25">
      <c r="A358" s="3"/>
      <c r="B358" s="58" t="s">
        <v>7</v>
      </c>
      <c r="C358" s="5">
        <v>15</v>
      </c>
      <c r="D358" s="5">
        <v>15</v>
      </c>
      <c r="E358" s="5">
        <v>15</v>
      </c>
      <c r="F358" s="5">
        <v>15</v>
      </c>
      <c r="G358" s="5">
        <v>15</v>
      </c>
      <c r="H358" s="5">
        <v>15</v>
      </c>
      <c r="I358" s="5">
        <v>15</v>
      </c>
      <c r="J358" s="5">
        <v>15</v>
      </c>
      <c r="K358" s="5">
        <v>15</v>
      </c>
      <c r="L358" s="5">
        <v>15</v>
      </c>
      <c r="M358" s="5">
        <v>15</v>
      </c>
      <c r="N358" s="5">
        <v>15</v>
      </c>
      <c r="O358" s="5">
        <v>15</v>
      </c>
      <c r="P358" s="5">
        <v>15</v>
      </c>
      <c r="Q358" s="5">
        <v>15</v>
      </c>
      <c r="R358" s="5">
        <v>15</v>
      </c>
      <c r="S358" s="5">
        <v>15</v>
      </c>
      <c r="T358" s="5">
        <v>15</v>
      </c>
      <c r="U358" s="5">
        <v>15</v>
      </c>
      <c r="V358" s="5">
        <v>15</v>
      </c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</row>
    <row r="359" spans="1:45" x14ac:dyDescent="0.25">
      <c r="A359" s="3"/>
      <c r="B359" s="58" t="s">
        <v>8</v>
      </c>
      <c r="C359" s="5">
        <v>15</v>
      </c>
      <c r="D359" s="5">
        <v>15</v>
      </c>
      <c r="E359" s="5">
        <v>15</v>
      </c>
      <c r="F359" s="5">
        <v>15</v>
      </c>
      <c r="G359" s="5">
        <v>15</v>
      </c>
      <c r="H359" s="5">
        <v>15</v>
      </c>
      <c r="I359" s="5">
        <v>15</v>
      </c>
      <c r="J359" s="5">
        <v>15</v>
      </c>
      <c r="K359" s="5">
        <v>15</v>
      </c>
      <c r="L359" s="5">
        <v>15</v>
      </c>
      <c r="M359" s="5">
        <v>15</v>
      </c>
      <c r="N359" s="5">
        <v>15</v>
      </c>
      <c r="O359" s="5">
        <v>15</v>
      </c>
      <c r="P359" s="5">
        <v>15</v>
      </c>
      <c r="Q359" s="5">
        <v>15</v>
      </c>
      <c r="R359" s="5">
        <v>15</v>
      </c>
      <c r="S359" s="5">
        <v>15</v>
      </c>
      <c r="T359" s="5">
        <v>15</v>
      </c>
      <c r="U359" s="5">
        <v>15</v>
      </c>
      <c r="V359" s="5">
        <v>15</v>
      </c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</row>
    <row r="360" spans="1:45" x14ac:dyDescent="0.25">
      <c r="A360" s="3"/>
      <c r="B360" s="58" t="s">
        <v>9</v>
      </c>
      <c r="C360" s="5">
        <v>15</v>
      </c>
      <c r="D360" s="5">
        <v>15</v>
      </c>
      <c r="E360" s="5">
        <v>15</v>
      </c>
      <c r="F360" s="5">
        <v>15</v>
      </c>
      <c r="G360" s="5">
        <v>15</v>
      </c>
      <c r="H360" s="5">
        <v>15</v>
      </c>
      <c r="I360" s="5">
        <v>15</v>
      </c>
      <c r="J360" s="5">
        <v>15</v>
      </c>
      <c r="K360" s="5">
        <v>15</v>
      </c>
      <c r="L360" s="5">
        <v>15</v>
      </c>
      <c r="M360" s="5">
        <v>15</v>
      </c>
      <c r="N360" s="5">
        <v>15</v>
      </c>
      <c r="O360" s="5">
        <v>15</v>
      </c>
      <c r="P360" s="5">
        <v>15</v>
      </c>
      <c r="Q360" s="5">
        <v>15</v>
      </c>
      <c r="R360" s="5">
        <v>15</v>
      </c>
      <c r="S360" s="5">
        <v>15</v>
      </c>
      <c r="T360" s="5">
        <v>15</v>
      </c>
      <c r="U360" s="5">
        <v>15</v>
      </c>
      <c r="V360" s="5">
        <v>15</v>
      </c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</row>
    <row r="361" spans="1:45" x14ac:dyDescent="0.25">
      <c r="A361" s="3"/>
      <c r="B361" s="58" t="s">
        <v>10</v>
      </c>
      <c r="C361" s="5">
        <v>15</v>
      </c>
      <c r="D361" s="5">
        <v>15</v>
      </c>
      <c r="E361" s="5">
        <v>15</v>
      </c>
      <c r="F361" s="5">
        <v>15</v>
      </c>
      <c r="G361" s="5">
        <v>15</v>
      </c>
      <c r="H361" s="5">
        <v>15</v>
      </c>
      <c r="I361" s="5">
        <v>15</v>
      </c>
      <c r="J361" s="5">
        <v>15</v>
      </c>
      <c r="K361" s="5">
        <v>15</v>
      </c>
      <c r="L361" s="5">
        <v>15</v>
      </c>
      <c r="M361" s="5">
        <v>15</v>
      </c>
      <c r="N361" s="5">
        <v>15</v>
      </c>
      <c r="O361" s="5">
        <v>15</v>
      </c>
      <c r="P361" s="5">
        <v>15</v>
      </c>
      <c r="Q361" s="5">
        <v>15</v>
      </c>
      <c r="R361" s="5">
        <v>15</v>
      </c>
      <c r="S361" s="5">
        <v>15</v>
      </c>
      <c r="T361" s="5">
        <v>15</v>
      </c>
      <c r="U361" s="5">
        <v>15</v>
      </c>
      <c r="V361" s="5">
        <v>15</v>
      </c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</row>
    <row r="362" spans="1:45" ht="15.75" thickBot="1" x14ac:dyDescent="0.3">
      <c r="A362" s="3"/>
      <c r="B362" s="28" t="s">
        <v>137</v>
      </c>
      <c r="C362" s="29">
        <v>0</v>
      </c>
      <c r="D362" s="29">
        <v>0</v>
      </c>
      <c r="E362" s="60">
        <v>0</v>
      </c>
      <c r="F362" s="61">
        <v>0</v>
      </c>
      <c r="G362" s="61">
        <v>0</v>
      </c>
      <c r="H362" s="61">
        <v>0</v>
      </c>
      <c r="I362" s="61">
        <v>0</v>
      </c>
      <c r="J362" s="61">
        <v>0</v>
      </c>
      <c r="K362" s="61">
        <v>0</v>
      </c>
      <c r="L362" s="61">
        <v>0</v>
      </c>
      <c r="M362" s="61">
        <v>0</v>
      </c>
      <c r="N362" s="61">
        <v>0</v>
      </c>
      <c r="O362" s="61">
        <v>0</v>
      </c>
      <c r="P362" s="61">
        <v>0</v>
      </c>
      <c r="Q362" s="61">
        <v>0</v>
      </c>
      <c r="R362" s="61">
        <v>0</v>
      </c>
      <c r="S362" s="61">
        <v>0</v>
      </c>
      <c r="T362" s="61">
        <v>0</v>
      </c>
      <c r="U362" s="29">
        <v>0</v>
      </c>
      <c r="V362" s="30">
        <v>0</v>
      </c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</row>
  </sheetData>
  <mergeCells count="228">
    <mergeCell ref="B354:B355"/>
    <mergeCell ref="C354:F354"/>
    <mergeCell ref="G354:J354"/>
    <mergeCell ref="K354:N354"/>
    <mergeCell ref="O354:R354"/>
    <mergeCell ref="S354:V354"/>
    <mergeCell ref="AA84:AD85"/>
    <mergeCell ref="AU20:BC21"/>
    <mergeCell ref="BD20:BL21"/>
    <mergeCell ref="B330:V330"/>
    <mergeCell ref="B332:B333"/>
    <mergeCell ref="C332:F332"/>
    <mergeCell ref="G332:J332"/>
    <mergeCell ref="K332:N332"/>
    <mergeCell ref="O332:R332"/>
    <mergeCell ref="S332:V332"/>
    <mergeCell ref="AD99:AF100"/>
    <mergeCell ref="AJ82:AK82"/>
    <mergeCell ref="AJ84:AK84"/>
    <mergeCell ref="AJ86:AK86"/>
    <mergeCell ref="AF102:AH102"/>
    <mergeCell ref="Z62:AO62"/>
    <mergeCell ref="AH64:AH66"/>
    <mergeCell ref="AJ64:AJ66"/>
    <mergeCell ref="AI55:AJ56"/>
    <mergeCell ref="AD43:AD46"/>
    <mergeCell ref="AL43:AL46"/>
    <mergeCell ref="AD53:AD54"/>
    <mergeCell ref="AF53:AF54"/>
    <mergeCell ref="V62:X62"/>
    <mergeCell ref="V63:V64"/>
    <mergeCell ref="X63:X64"/>
    <mergeCell ref="V73:V74"/>
    <mergeCell ref="A1:V1"/>
    <mergeCell ref="A3:B4"/>
    <mergeCell ref="A25:B26"/>
    <mergeCell ref="Z24:AO24"/>
    <mergeCell ref="AA27:AA30"/>
    <mergeCell ref="AC27:AC30"/>
    <mergeCell ref="AH27:AH30"/>
    <mergeCell ref="AL27:AL30"/>
    <mergeCell ref="AN27:AN30"/>
    <mergeCell ref="G3:J3"/>
    <mergeCell ref="K3:N3"/>
    <mergeCell ref="O3:R3"/>
    <mergeCell ref="B186:B187"/>
    <mergeCell ref="B220:B221"/>
    <mergeCell ref="B242:B243"/>
    <mergeCell ref="B256:B257"/>
    <mergeCell ref="B296:B297"/>
    <mergeCell ref="B208:B209"/>
    <mergeCell ref="B278:B279"/>
    <mergeCell ref="B318:B319"/>
    <mergeCell ref="B184:V184"/>
    <mergeCell ref="B218:V218"/>
    <mergeCell ref="B254:V254"/>
    <mergeCell ref="B294:V294"/>
    <mergeCell ref="C256:F256"/>
    <mergeCell ref="G256:J256"/>
    <mergeCell ref="K256:N256"/>
    <mergeCell ref="O256:R256"/>
    <mergeCell ref="S256:V256"/>
    <mergeCell ref="C278:F278"/>
    <mergeCell ref="G278:J278"/>
    <mergeCell ref="K278:N278"/>
    <mergeCell ref="O278:R278"/>
    <mergeCell ref="S278:V278"/>
    <mergeCell ref="C318:F318"/>
    <mergeCell ref="G318:J318"/>
    <mergeCell ref="F77:K77"/>
    <mergeCell ref="C25:F25"/>
    <mergeCell ref="G25:J25"/>
    <mergeCell ref="K25:N25"/>
    <mergeCell ref="K242:N242"/>
    <mergeCell ref="O242:R242"/>
    <mergeCell ref="O84:Q84"/>
    <mergeCell ref="Q95:AA95"/>
    <mergeCell ref="S242:V242"/>
    <mergeCell ref="S186:V186"/>
    <mergeCell ref="C208:F208"/>
    <mergeCell ref="G208:J208"/>
    <mergeCell ref="C242:F242"/>
    <mergeCell ref="G242:J242"/>
    <mergeCell ref="Z78:AA79"/>
    <mergeCell ref="C186:F186"/>
    <mergeCell ref="G186:J186"/>
    <mergeCell ref="K186:N186"/>
    <mergeCell ref="O186:R186"/>
    <mergeCell ref="E77:E79"/>
    <mergeCell ref="AU1:BL2"/>
    <mergeCell ref="K208:N208"/>
    <mergeCell ref="O208:R208"/>
    <mergeCell ref="S208:V208"/>
    <mergeCell ref="C220:F220"/>
    <mergeCell ref="G220:J220"/>
    <mergeCell ref="K220:N220"/>
    <mergeCell ref="S3:V3"/>
    <mergeCell ref="F140:H140"/>
    <mergeCell ref="I140:K140"/>
    <mergeCell ref="L140:N140"/>
    <mergeCell ref="O140:Q140"/>
    <mergeCell ref="R140:T140"/>
    <mergeCell ref="C3:F3"/>
    <mergeCell ref="O25:R25"/>
    <mergeCell ref="S25:V25"/>
    <mergeCell ref="BF97:BH97"/>
    <mergeCell ref="BF98:BH98"/>
    <mergeCell ref="BF95:BH95"/>
    <mergeCell ref="BF96:BH96"/>
    <mergeCell ref="AZ95:BA95"/>
    <mergeCell ref="AZ96:BA96"/>
    <mergeCell ref="AY83:AZ83"/>
    <mergeCell ref="BB98:BC98"/>
    <mergeCell ref="BG67:BH67"/>
    <mergeCell ref="AU47:AW48"/>
    <mergeCell ref="AX47:AZ48"/>
    <mergeCell ref="BA47:BC48"/>
    <mergeCell ref="AU88:AW89"/>
    <mergeCell ref="AX88:AX89"/>
    <mergeCell ref="AY88:AZ89"/>
    <mergeCell ref="BB100:BC100"/>
    <mergeCell ref="BD95:BE95"/>
    <mergeCell ref="BD96:BE96"/>
    <mergeCell ref="BD97:BE97"/>
    <mergeCell ref="BD98:BE98"/>
    <mergeCell ref="BD99:BE99"/>
    <mergeCell ref="BD100:BE100"/>
    <mergeCell ref="AZ93:BA93"/>
    <mergeCell ref="BB93:BC93"/>
    <mergeCell ref="BD93:BE93"/>
    <mergeCell ref="BB95:BC95"/>
    <mergeCell ref="BB96:BC96"/>
    <mergeCell ref="BB97:BC97"/>
    <mergeCell ref="BB99:BC99"/>
    <mergeCell ref="AZ97:BA97"/>
    <mergeCell ref="AZ98:BA98"/>
    <mergeCell ref="BF99:BH99"/>
    <mergeCell ref="BI87:BK87"/>
    <mergeCell ref="AY80:AZ80"/>
    <mergeCell ref="F78:K78"/>
    <mergeCell ref="AY81:AZ81"/>
    <mergeCell ref="AY82:AZ82"/>
    <mergeCell ref="AU78:AW78"/>
    <mergeCell ref="AX78:AZ78"/>
    <mergeCell ref="BI83:BK83"/>
    <mergeCell ref="BF101:BH101"/>
    <mergeCell ref="BF100:BH100"/>
    <mergeCell ref="AZ99:BA99"/>
    <mergeCell ref="AZ100:BA100"/>
    <mergeCell ref="AZ101:BA101"/>
    <mergeCell ref="BB101:BC101"/>
    <mergeCell ref="BD101:BE101"/>
    <mergeCell ref="AY84:AZ84"/>
    <mergeCell ref="AY85:AZ85"/>
    <mergeCell ref="AY86:AZ86"/>
    <mergeCell ref="AY87:AZ87"/>
    <mergeCell ref="C296:F296"/>
    <mergeCell ref="G296:J296"/>
    <mergeCell ref="K296:N296"/>
    <mergeCell ref="O296:R296"/>
    <mergeCell ref="S296:V296"/>
    <mergeCell ref="BJ24:BL24"/>
    <mergeCell ref="BJ25:BL25"/>
    <mergeCell ref="BJ43:BL44"/>
    <mergeCell ref="BJ45:BL45"/>
    <mergeCell ref="BJ47:BL48"/>
    <mergeCell ref="BJ49:BL49"/>
    <mergeCell ref="BJ52:BL52"/>
    <mergeCell ref="AU39:AW40"/>
    <mergeCell ref="AX39:AZ40"/>
    <mergeCell ref="BA39:BC40"/>
    <mergeCell ref="BD39:BF40"/>
    <mergeCell ref="BG39:BI40"/>
    <mergeCell ref="BJ39:BL40"/>
    <mergeCell ref="AU41:AW41"/>
    <mergeCell ref="AX41:AZ41"/>
    <mergeCell ref="BA41:BC41"/>
    <mergeCell ref="AZ103:BA103"/>
    <mergeCell ref="BB103:BC103"/>
    <mergeCell ref="BD103:BE103"/>
    <mergeCell ref="BJ41:BL41"/>
    <mergeCell ref="AU24:AW24"/>
    <mergeCell ref="AX24:AZ24"/>
    <mergeCell ref="BA24:BC24"/>
    <mergeCell ref="BD24:BF24"/>
    <mergeCell ref="BG24:BI24"/>
    <mergeCell ref="BD70:BE70"/>
    <mergeCell ref="K318:N318"/>
    <mergeCell ref="O318:R318"/>
    <mergeCell ref="S318:V318"/>
    <mergeCell ref="O220:R220"/>
    <mergeCell ref="S220:V220"/>
    <mergeCell ref="BA43:BC44"/>
    <mergeCell ref="BD43:BF44"/>
    <mergeCell ref="BG43:BI44"/>
    <mergeCell ref="AU45:AW45"/>
    <mergeCell ref="AX45:AZ45"/>
    <mergeCell ref="BA45:BC45"/>
    <mergeCell ref="BD45:BF45"/>
    <mergeCell ref="BG45:BI45"/>
    <mergeCell ref="BA56:BC56"/>
    <mergeCell ref="AX67:AY67"/>
    <mergeCell ref="BA67:BB67"/>
    <mergeCell ref="BD67:BE67"/>
    <mergeCell ref="BD71:BE71"/>
    <mergeCell ref="BD72:BE72"/>
    <mergeCell ref="BD73:BE73"/>
    <mergeCell ref="AU25:AW25"/>
    <mergeCell ref="AX25:AZ25"/>
    <mergeCell ref="BA25:BC25"/>
    <mergeCell ref="BD25:BF25"/>
    <mergeCell ref="BG25:BI25"/>
    <mergeCell ref="AU43:AW44"/>
    <mergeCell ref="BD52:BF52"/>
    <mergeCell ref="BG52:BI52"/>
    <mergeCell ref="AU49:AW49"/>
    <mergeCell ref="AX49:AZ49"/>
    <mergeCell ref="BA49:BC49"/>
    <mergeCell ref="BD49:BF49"/>
    <mergeCell ref="BG49:BI49"/>
    <mergeCell ref="AX43:AZ44"/>
    <mergeCell ref="BD47:BF48"/>
    <mergeCell ref="BG47:BI48"/>
    <mergeCell ref="AU52:AW52"/>
    <mergeCell ref="AX52:AZ52"/>
    <mergeCell ref="BA52:BC52"/>
    <mergeCell ref="BD41:BF41"/>
    <mergeCell ref="BG41:BI41"/>
  </mergeCells>
  <pageMargins left="0.7" right="0.7" top="0.78740157499999996" bottom="0.78740157499999996" header="0.3" footer="0.3"/>
  <ignoredErrors>
    <ignoredError sqref="AU52:BL52" unlockedFormula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locked="0" defaultSize="0" autoFill="0" autoLine="0" autoPict="0">
                <anchor moveWithCells="1" sizeWithCells="1">
                  <from>
                    <xdr:col>46</xdr:col>
                    <xdr:colOff>9525</xdr:colOff>
                    <xdr:row>28</xdr:row>
                    <xdr:rowOff>9525</xdr:rowOff>
                  </from>
                  <to>
                    <xdr:col>48</xdr:col>
                    <xdr:colOff>171450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Drop Down 2">
              <controlPr locked="0" defaultSize="0" autoFill="0" autoLine="0" autoPict="0">
                <anchor moveWithCells="1" sizeWithCells="1">
                  <from>
                    <xdr:col>46</xdr:col>
                    <xdr:colOff>9525</xdr:colOff>
                    <xdr:row>26</xdr:row>
                    <xdr:rowOff>9525</xdr:rowOff>
                  </from>
                  <to>
                    <xdr:col>48</xdr:col>
                    <xdr:colOff>171450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locked="0" defaultSize="0" autoFill="0" autoLine="0" autoPict="0">
                <anchor moveWithCells="1" sizeWithCells="1">
                  <from>
                    <xdr:col>49</xdr:col>
                    <xdr:colOff>0</xdr:colOff>
                    <xdr:row>26</xdr:row>
                    <xdr:rowOff>9525</xdr:rowOff>
                  </from>
                  <to>
                    <xdr:col>51</xdr:col>
                    <xdr:colOff>161925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Drop Down 4">
              <controlPr locked="0" defaultSize="0" autoFill="0" autoLine="0" autoPict="0">
                <anchor moveWithCells="1" sizeWithCells="1">
                  <from>
                    <xdr:col>49</xdr:col>
                    <xdr:colOff>9525</xdr:colOff>
                    <xdr:row>28</xdr:row>
                    <xdr:rowOff>9525</xdr:rowOff>
                  </from>
                  <to>
                    <xdr:col>51</xdr:col>
                    <xdr:colOff>171450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Drop Down 5">
              <controlPr locked="0" defaultSize="0" autoFill="0" autoLine="0" autoPict="0">
                <anchor moveWithCells="1" sizeWithCells="1">
                  <from>
                    <xdr:col>52</xdr:col>
                    <xdr:colOff>9525</xdr:colOff>
                    <xdr:row>26</xdr:row>
                    <xdr:rowOff>9525</xdr:rowOff>
                  </from>
                  <to>
                    <xdr:col>53</xdr:col>
                    <xdr:colOff>666750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Drop Down 6">
              <controlPr locked="0" defaultSize="0" autoFill="0" autoLine="0" autoPict="0">
                <anchor moveWithCells="1" sizeWithCells="1">
                  <from>
                    <xdr:col>52</xdr:col>
                    <xdr:colOff>9525</xdr:colOff>
                    <xdr:row>28</xdr:row>
                    <xdr:rowOff>9525</xdr:rowOff>
                  </from>
                  <to>
                    <xdr:col>53</xdr:col>
                    <xdr:colOff>666750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Drop Down 7">
              <controlPr locked="0" defaultSize="0" autoFill="0" autoLine="0" autoPict="0">
                <anchor moveWithCells="1" sizeWithCells="1">
                  <from>
                    <xdr:col>55</xdr:col>
                    <xdr:colOff>0</xdr:colOff>
                    <xdr:row>25</xdr:row>
                    <xdr:rowOff>190500</xdr:rowOff>
                  </from>
                  <to>
                    <xdr:col>56</xdr:col>
                    <xdr:colOff>666750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Drop Down 8">
              <controlPr locked="0" defaultSize="0" autoFill="0" autoLine="0" autoPict="0">
                <anchor moveWithCells="1" sizeWithCells="1">
                  <from>
                    <xdr:col>54</xdr:col>
                    <xdr:colOff>714375</xdr:colOff>
                    <xdr:row>28</xdr:row>
                    <xdr:rowOff>0</xdr:rowOff>
                  </from>
                  <to>
                    <xdr:col>56</xdr:col>
                    <xdr:colOff>647700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Drop Down 9">
              <controlPr locked="0" defaultSize="0" autoFill="0" autoLine="0" autoPict="0">
                <anchor moveWithCells="1" sizeWithCells="1">
                  <from>
                    <xdr:col>58</xdr:col>
                    <xdr:colOff>0</xdr:colOff>
                    <xdr:row>28</xdr:row>
                    <xdr:rowOff>0</xdr:rowOff>
                  </from>
                  <to>
                    <xdr:col>59</xdr:col>
                    <xdr:colOff>657225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Drop Down 10">
              <controlPr locked="0" defaultSize="0" autoFill="0" autoLine="0" autoPict="0">
                <anchor moveWithCells="1" sizeWithCells="1">
                  <from>
                    <xdr:col>58</xdr:col>
                    <xdr:colOff>0</xdr:colOff>
                    <xdr:row>26</xdr:row>
                    <xdr:rowOff>0</xdr:rowOff>
                  </from>
                  <to>
                    <xdr:col>59</xdr:col>
                    <xdr:colOff>657225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Drop Down 11">
              <controlPr locked="0" defaultSize="0" autoFill="0" autoLine="0" autoPict="0">
                <anchor moveWithCells="1" sizeWithCells="1">
                  <from>
                    <xdr:col>46</xdr:col>
                    <xdr:colOff>9525</xdr:colOff>
                    <xdr:row>30</xdr:row>
                    <xdr:rowOff>9525</xdr:rowOff>
                  </from>
                  <to>
                    <xdr:col>48</xdr:col>
                    <xdr:colOff>171450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Drop Down 12">
              <controlPr locked="0" defaultSize="0" autoFill="0" autoLine="0" autoPict="0">
                <anchor moveWithCells="1" sizeWithCells="1">
                  <from>
                    <xdr:col>49</xdr:col>
                    <xdr:colOff>0</xdr:colOff>
                    <xdr:row>30</xdr:row>
                    <xdr:rowOff>0</xdr:rowOff>
                  </from>
                  <to>
                    <xdr:col>51</xdr:col>
                    <xdr:colOff>161925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Drop Down 13">
              <controlPr locked="0" defaultSize="0" autoFill="0" autoLine="0" autoPict="0">
                <anchor moveWithCells="1" sizeWithCells="1">
                  <from>
                    <xdr:col>52</xdr:col>
                    <xdr:colOff>0</xdr:colOff>
                    <xdr:row>30</xdr:row>
                    <xdr:rowOff>9525</xdr:rowOff>
                  </from>
                  <to>
                    <xdr:col>53</xdr:col>
                    <xdr:colOff>666750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Drop Down 14">
              <controlPr locked="0" defaultSize="0" autoFill="0" autoLine="0" autoPict="0">
                <anchor moveWithCells="1" sizeWithCells="1">
                  <from>
                    <xdr:col>55</xdr:col>
                    <xdr:colOff>9525</xdr:colOff>
                    <xdr:row>30</xdr:row>
                    <xdr:rowOff>0</xdr:rowOff>
                  </from>
                  <to>
                    <xdr:col>56</xdr:col>
                    <xdr:colOff>657225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Drop Down 15">
              <controlPr locked="0" defaultSize="0" autoFill="0" autoLine="0" autoPict="0">
                <anchor moveWithCells="1" sizeWithCells="1">
                  <from>
                    <xdr:col>58</xdr:col>
                    <xdr:colOff>0</xdr:colOff>
                    <xdr:row>30</xdr:row>
                    <xdr:rowOff>9525</xdr:rowOff>
                  </from>
                  <to>
                    <xdr:col>59</xdr:col>
                    <xdr:colOff>657225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locked="0" defaultSize="0" autoFill="0" autoLine="0" autoPict="0" altText="trasa ve vozovce">
                <anchor moveWithCells="1">
                  <from>
                    <xdr:col>46</xdr:col>
                    <xdr:colOff>19050</xdr:colOff>
                    <xdr:row>32</xdr:row>
                    <xdr:rowOff>9525</xdr:rowOff>
                  </from>
                  <to>
                    <xdr:col>48</xdr:col>
                    <xdr:colOff>152400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locked="0" defaultSize="0" autoFill="0" autoLine="0" autoPict="0" altText="trasa ve vozovce">
                <anchor moveWithCells="1">
                  <from>
                    <xdr:col>49</xdr:col>
                    <xdr:colOff>9525</xdr:colOff>
                    <xdr:row>32</xdr:row>
                    <xdr:rowOff>9525</xdr:rowOff>
                  </from>
                  <to>
                    <xdr:col>51</xdr:col>
                    <xdr:colOff>152400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locked="0" defaultSize="0" autoFill="0" autoLine="0" autoPict="0" altText="trasa ve vozovce">
                <anchor moveWithCells="1">
                  <from>
                    <xdr:col>52</xdr:col>
                    <xdr:colOff>9525</xdr:colOff>
                    <xdr:row>32</xdr:row>
                    <xdr:rowOff>9525</xdr:rowOff>
                  </from>
                  <to>
                    <xdr:col>53</xdr:col>
                    <xdr:colOff>647700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locked="0" defaultSize="0" autoFill="0" autoLine="0" autoPict="0" altText="trasa ve vozovce">
                <anchor moveWithCells="1">
                  <from>
                    <xdr:col>55</xdr:col>
                    <xdr:colOff>9525</xdr:colOff>
                    <xdr:row>32</xdr:row>
                    <xdr:rowOff>9525</xdr:rowOff>
                  </from>
                  <to>
                    <xdr:col>56</xdr:col>
                    <xdr:colOff>647700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locked="0" defaultSize="0" autoFill="0" autoLine="0" autoPict="0" altText="trasa ve vozovce">
                <anchor moveWithCells="1">
                  <from>
                    <xdr:col>58</xdr:col>
                    <xdr:colOff>0</xdr:colOff>
                    <xdr:row>32</xdr:row>
                    <xdr:rowOff>9525</xdr:rowOff>
                  </from>
                  <to>
                    <xdr:col>59</xdr:col>
                    <xdr:colOff>638175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locked="0" defaultSize="0" autoFill="0" autoLine="0" autoPict="0" altText="trasa ve vozovce">
                <anchor moveWithCells="1">
                  <from>
                    <xdr:col>46</xdr:col>
                    <xdr:colOff>9525</xdr:colOff>
                    <xdr:row>34</xdr:row>
                    <xdr:rowOff>9525</xdr:rowOff>
                  </from>
                  <to>
                    <xdr:col>47</xdr:col>
                    <xdr:colOff>390525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locked="0" defaultSize="0" autoFill="0" autoLine="0" autoPict="0" altText="trasa ve vozovce">
                <anchor moveWithCells="1">
                  <from>
                    <xdr:col>49</xdr:col>
                    <xdr:colOff>9525</xdr:colOff>
                    <xdr:row>34</xdr:row>
                    <xdr:rowOff>0</xdr:rowOff>
                  </from>
                  <to>
                    <xdr:col>50</xdr:col>
                    <xdr:colOff>409575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locked="0" defaultSize="0" autoFill="0" autoLine="0" autoPict="0" altText="trasa ve vozovce">
                <anchor moveWithCells="1">
                  <from>
                    <xdr:col>52</xdr:col>
                    <xdr:colOff>0</xdr:colOff>
                    <xdr:row>34</xdr:row>
                    <xdr:rowOff>0</xdr:rowOff>
                  </from>
                  <to>
                    <xdr:col>53</xdr:col>
                    <xdr:colOff>495300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locked="0" defaultSize="0" autoFill="0" autoLine="0" autoPict="0" altText="trasa ve vozovce">
                <anchor moveWithCells="1">
                  <from>
                    <xdr:col>55</xdr:col>
                    <xdr:colOff>9525</xdr:colOff>
                    <xdr:row>34</xdr:row>
                    <xdr:rowOff>0</xdr:rowOff>
                  </from>
                  <to>
                    <xdr:col>56</xdr:col>
                    <xdr:colOff>381000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locked="0" defaultSize="0" autoFill="0" autoLine="0" autoPict="0" altText="trasa ve vozovce">
                <anchor moveWithCells="1">
                  <from>
                    <xdr:col>58</xdr:col>
                    <xdr:colOff>0</xdr:colOff>
                    <xdr:row>34</xdr:row>
                    <xdr:rowOff>9525</xdr:rowOff>
                  </from>
                  <to>
                    <xdr:col>59</xdr:col>
                    <xdr:colOff>381000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locked="0" defaultSize="0" autoFill="0" autoLine="0" autoPict="0" altText="trasa ve vozovce">
                <anchor moveWithCells="1">
                  <from>
                    <xdr:col>46</xdr:col>
                    <xdr:colOff>9525</xdr:colOff>
                    <xdr:row>36</xdr:row>
                    <xdr:rowOff>9525</xdr:rowOff>
                  </from>
                  <to>
                    <xdr:col>47</xdr:col>
                    <xdr:colOff>381000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locked="0" defaultSize="0" autoFill="0" autoLine="0" autoPict="0" altText="trasa ve vozovce">
                <anchor moveWithCells="1">
                  <from>
                    <xdr:col>49</xdr:col>
                    <xdr:colOff>0</xdr:colOff>
                    <xdr:row>36</xdr:row>
                    <xdr:rowOff>0</xdr:rowOff>
                  </from>
                  <to>
                    <xdr:col>50</xdr:col>
                    <xdr:colOff>400050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locked="0" defaultSize="0" autoFill="0" autoLine="0" autoPict="0" altText="trasa ve vozovce">
                <anchor moveWithCells="1">
                  <from>
                    <xdr:col>52</xdr:col>
                    <xdr:colOff>0</xdr:colOff>
                    <xdr:row>36</xdr:row>
                    <xdr:rowOff>9525</xdr:rowOff>
                  </from>
                  <to>
                    <xdr:col>53</xdr:col>
                    <xdr:colOff>381000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locked="0" defaultSize="0" autoFill="0" autoLine="0" autoPict="0" altText="trasa ve vozovce">
                <anchor moveWithCells="1">
                  <from>
                    <xdr:col>54</xdr:col>
                    <xdr:colOff>714375</xdr:colOff>
                    <xdr:row>36</xdr:row>
                    <xdr:rowOff>9525</xdr:rowOff>
                  </from>
                  <to>
                    <xdr:col>56</xdr:col>
                    <xdr:colOff>361950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locked="0" defaultSize="0" autoFill="0" autoLine="0" autoPict="0" altText="trasa ve vozovce">
                <anchor moveWithCells="1">
                  <from>
                    <xdr:col>58</xdr:col>
                    <xdr:colOff>0</xdr:colOff>
                    <xdr:row>36</xdr:row>
                    <xdr:rowOff>9525</xdr:rowOff>
                  </from>
                  <to>
                    <xdr:col>59</xdr:col>
                    <xdr:colOff>495300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3" name="Scroll Bar 36">
              <controlPr locked="0" defaultSize="0" autoPict="0">
                <anchor moveWithCells="1">
                  <from>
                    <xdr:col>57</xdr:col>
                    <xdr:colOff>361950</xdr:colOff>
                    <xdr:row>79</xdr:row>
                    <xdr:rowOff>0</xdr:rowOff>
                  </from>
                  <to>
                    <xdr:col>58</xdr:col>
                    <xdr:colOff>714375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4" name="Scroll Bar 37">
              <controlPr locked="0" defaultSize="0" autoPict="0">
                <anchor moveWithCells="1">
                  <from>
                    <xdr:col>57</xdr:col>
                    <xdr:colOff>371475</xdr:colOff>
                    <xdr:row>90</xdr:row>
                    <xdr:rowOff>0</xdr:rowOff>
                  </from>
                  <to>
                    <xdr:col>59</xdr:col>
                    <xdr:colOff>9525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5" name="Scroll Bar 39">
              <controlPr locked="0" defaultSize="0" autoPict="0">
                <anchor moveWithCells="1">
                  <from>
                    <xdr:col>57</xdr:col>
                    <xdr:colOff>714375</xdr:colOff>
                    <xdr:row>62</xdr:row>
                    <xdr:rowOff>180975</xdr:rowOff>
                  </from>
                  <to>
                    <xdr:col>59</xdr:col>
                    <xdr:colOff>133350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6" name="Scroll Bar 44">
              <controlPr locked="0" defaultSize="0" autoPict="0">
                <anchor moveWithCells="1">
                  <from>
                    <xdr:col>57</xdr:col>
                    <xdr:colOff>371475</xdr:colOff>
                    <xdr:row>75</xdr:row>
                    <xdr:rowOff>0</xdr:rowOff>
                  </from>
                  <to>
                    <xdr:col>59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7" name="Drop Down 45">
              <controlPr locked="0" defaultSize="0" autoFill="0" autoLine="0" autoPict="0">
                <anchor moveWithCells="1" sizeWithCells="1">
                  <from>
                    <xdr:col>49</xdr:col>
                    <xdr:colOff>0</xdr:colOff>
                    <xdr:row>63</xdr:row>
                    <xdr:rowOff>0</xdr:rowOff>
                  </from>
                  <to>
                    <xdr:col>51</xdr:col>
                    <xdr:colOff>161925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8" name="Drop Down 46">
              <controlPr locked="0" defaultSize="0" autoFill="0" autoLine="0" autoPict="0">
                <anchor moveWithCells="1" sizeWithCells="1">
                  <from>
                    <xdr:col>52</xdr:col>
                    <xdr:colOff>0</xdr:colOff>
                    <xdr:row>63</xdr:row>
                    <xdr:rowOff>0</xdr:rowOff>
                  </from>
                  <to>
                    <xdr:col>54</xdr:col>
                    <xdr:colOff>161925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9" name="Drop Down 47">
              <controlPr locked="0" defaultSize="0" autoFill="0" autoLine="0" autoPict="0">
                <anchor moveWithCells="1" sizeWithCells="1">
                  <from>
                    <xdr:col>55</xdr:col>
                    <xdr:colOff>0</xdr:colOff>
                    <xdr:row>63</xdr:row>
                    <xdr:rowOff>0</xdr:rowOff>
                  </from>
                  <to>
                    <xdr:col>57</xdr:col>
                    <xdr:colOff>161925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0" name="Drop Down 48">
              <controlPr locked="0" defaultSize="0" autoFill="0" autoLine="0" autoPict="0">
                <anchor moveWithCells="1" sizeWithCells="1">
                  <from>
                    <xdr:col>61</xdr:col>
                    <xdr:colOff>0</xdr:colOff>
                    <xdr:row>28</xdr:row>
                    <xdr:rowOff>0</xdr:rowOff>
                  </from>
                  <to>
                    <xdr:col>62</xdr:col>
                    <xdr:colOff>657225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1" name="Drop Down 49">
              <controlPr locked="0" defaultSize="0" autoFill="0" autoLine="0" autoPict="0">
                <anchor moveWithCells="1" sizeWithCells="1">
                  <from>
                    <xdr:col>61</xdr:col>
                    <xdr:colOff>0</xdr:colOff>
                    <xdr:row>26</xdr:row>
                    <xdr:rowOff>0</xdr:rowOff>
                  </from>
                  <to>
                    <xdr:col>62</xdr:col>
                    <xdr:colOff>657225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2" name="Drop Down 50">
              <controlPr locked="0" defaultSize="0" autoFill="0" autoLine="0" autoPict="0">
                <anchor moveWithCells="1" sizeWithCells="1">
                  <from>
                    <xdr:col>61</xdr:col>
                    <xdr:colOff>0</xdr:colOff>
                    <xdr:row>30</xdr:row>
                    <xdr:rowOff>9525</xdr:rowOff>
                  </from>
                  <to>
                    <xdr:col>62</xdr:col>
                    <xdr:colOff>657225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3" name="Check Box 51">
              <controlPr locked="0" defaultSize="0" autoFill="0" autoLine="0" autoPict="0" altText="trasa ve vozovce">
                <anchor moveWithCells="1">
                  <from>
                    <xdr:col>61</xdr:col>
                    <xdr:colOff>0</xdr:colOff>
                    <xdr:row>32</xdr:row>
                    <xdr:rowOff>9525</xdr:rowOff>
                  </from>
                  <to>
                    <xdr:col>62</xdr:col>
                    <xdr:colOff>638175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4" name="Check Box 52">
              <controlPr locked="0" defaultSize="0" autoFill="0" autoLine="0" autoPict="0" altText="trasa ve vozovce">
                <anchor moveWithCells="1">
                  <from>
                    <xdr:col>61</xdr:col>
                    <xdr:colOff>0</xdr:colOff>
                    <xdr:row>34</xdr:row>
                    <xdr:rowOff>9525</xdr:rowOff>
                  </from>
                  <to>
                    <xdr:col>62</xdr:col>
                    <xdr:colOff>381000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5" name="Check Box 53">
              <controlPr locked="0" defaultSize="0" autoFill="0" autoLine="0" autoPict="0" altText="trasa ve vozovce">
                <anchor moveWithCells="1">
                  <from>
                    <xdr:col>61</xdr:col>
                    <xdr:colOff>0</xdr:colOff>
                    <xdr:row>36</xdr:row>
                    <xdr:rowOff>9525</xdr:rowOff>
                  </from>
                  <to>
                    <xdr:col>62</xdr:col>
                    <xdr:colOff>495300</xdr:colOff>
                    <xdr:row>37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Kanalizační síť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Oceňovací nástroj vodohospodářské infrastruktury</dc:title>
  <dc:creator>Michal Dvorský</dc:creator>
  <dc:description>Stanovení celkových nákladů výstavby vodovodní a/nebo kanalizační sítě</dc:description>
  <cp:lastModifiedBy>Petr Dlask</cp:lastModifiedBy>
  <dcterms:created xsi:type="dcterms:W3CDTF">2013-05-03T13:27:00Z</dcterms:created>
  <dcterms:modified xsi:type="dcterms:W3CDTF">2013-11-13T08:27:42Z</dcterms:modified>
</cp:coreProperties>
</file>