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Vodovodní síť" sheetId="1" r:id="rId1"/>
  </sheets>
  <definedNames>
    <definedName name="_ftn1" localSheetId="0">'Vodovodní síť'!$D$199</definedName>
    <definedName name="_ftnref1" localSheetId="0">'Vodovodní síť'!$E$196</definedName>
  </definedNames>
  <calcPr calcId="145621"/>
</workbook>
</file>

<file path=xl/calcChain.xml><?xml version="1.0" encoding="utf-8"?>
<calcChain xmlns="http://schemas.openxmlformats.org/spreadsheetml/2006/main">
  <c r="AH51" i="1" l="1"/>
  <c r="AH50" i="1"/>
  <c r="AH49" i="1"/>
  <c r="AH48" i="1"/>
  <c r="AH47" i="1"/>
  <c r="AH46" i="1"/>
  <c r="AG51" i="1"/>
  <c r="AG50" i="1"/>
  <c r="AG49" i="1"/>
  <c r="AG48" i="1"/>
  <c r="AG47" i="1"/>
  <c r="AG46" i="1"/>
  <c r="AK51" i="1"/>
  <c r="AK50" i="1"/>
  <c r="AK49" i="1"/>
  <c r="AK48" i="1"/>
  <c r="AK47" i="1"/>
  <c r="AK46" i="1"/>
  <c r="AL46" i="1" l="1"/>
  <c r="AL48" i="1"/>
  <c r="AL49" i="1"/>
  <c r="AL51" i="1"/>
  <c r="AL47" i="1"/>
  <c r="AL50" i="1"/>
  <c r="AD51" i="1"/>
  <c r="AH40" i="1"/>
  <c r="AA40" i="1"/>
  <c r="AL40" i="1" s="1"/>
  <c r="AD59" i="1"/>
  <c r="AE59" i="1" s="1"/>
  <c r="AF51" i="1"/>
  <c r="AI51" i="1" s="1"/>
  <c r="AF50" i="1"/>
  <c r="AI50" i="1" s="1"/>
  <c r="AF49" i="1"/>
  <c r="AI49" i="1" s="1"/>
  <c r="AF48" i="1"/>
  <c r="AI48" i="1" s="1"/>
  <c r="AF47" i="1"/>
  <c r="AI47" i="1" s="1"/>
  <c r="AF46" i="1"/>
  <c r="AI46" i="1" s="1"/>
  <c r="AC40" i="1" l="1"/>
  <c r="AN40" i="1" s="1"/>
  <c r="BJ51" i="1" s="1"/>
  <c r="AD57" i="1" l="1"/>
  <c r="AE57" i="1" s="1"/>
  <c r="AH86" i="1" l="1"/>
  <c r="AZ97" i="1" s="1"/>
  <c r="AH84" i="1"/>
  <c r="AZ96" i="1" s="1"/>
  <c r="BI88" i="1"/>
  <c r="BI77" i="1"/>
  <c r="BI73" i="1"/>
  <c r="L165" i="1"/>
  <c r="Q165" i="1" s="1"/>
  <c r="L164" i="1"/>
  <c r="Q164" i="1" s="1"/>
  <c r="L163" i="1"/>
  <c r="Q163" i="1" s="1"/>
  <c r="L162" i="1"/>
  <c r="Q162" i="1" s="1"/>
  <c r="BB97" i="1" l="1"/>
  <c r="BD97" i="1" s="1"/>
  <c r="AD67" i="1"/>
  <c r="BD70" i="1" s="1"/>
  <c r="AD66" i="1"/>
  <c r="BD69" i="1" s="1"/>
  <c r="BB96" i="1"/>
  <c r="BD96" i="1" s="1"/>
  <c r="AK54" i="1" l="1"/>
  <c r="AD65" i="1" s="1"/>
  <c r="BD68" i="1" s="1"/>
  <c r="AD58" i="1"/>
  <c r="AE58" i="1" s="1"/>
  <c r="AD56" i="1"/>
  <c r="AE56" i="1" s="1"/>
  <c r="AD55" i="1"/>
  <c r="AE55" i="1" s="1"/>
  <c r="AD54" i="1"/>
  <c r="AE54" i="1" s="1"/>
  <c r="AD50" i="1"/>
  <c r="AD49" i="1"/>
  <c r="AD48" i="1"/>
  <c r="AD47" i="1"/>
  <c r="AD46" i="1"/>
  <c r="AH32" i="1"/>
  <c r="AH34" i="1"/>
  <c r="AH36" i="1"/>
  <c r="AH38" i="1"/>
  <c r="AH30" i="1"/>
  <c r="AA38" i="1"/>
  <c r="AC38" i="1" s="1"/>
  <c r="AA36" i="1"/>
  <c r="AC36" i="1" s="1"/>
  <c r="AA34" i="1"/>
  <c r="AA32" i="1"/>
  <c r="AC32" i="1" s="1"/>
  <c r="AA30" i="1"/>
  <c r="AC30" i="1" s="1"/>
  <c r="AL34" i="1" l="1"/>
  <c r="AL38" i="1"/>
  <c r="AN38" i="1" s="1"/>
  <c r="BG51" i="1" s="1"/>
  <c r="AC34" i="1"/>
  <c r="AL30" i="1"/>
  <c r="AN30" i="1" s="1"/>
  <c r="AU51" i="1" s="1"/>
  <c r="AL36" i="1"/>
  <c r="AN36" i="1" s="1"/>
  <c r="BD51" i="1" s="1"/>
  <c r="AL32" i="1"/>
  <c r="AN32" i="1" s="1"/>
  <c r="AX51" i="1" s="1"/>
  <c r="AN34" i="1" l="1"/>
  <c r="BA51" i="1" l="1"/>
  <c r="AH66" i="1" s="1"/>
  <c r="AD64" i="1" l="1"/>
  <c r="BD67" i="1" s="1"/>
  <c r="AZ93" i="1"/>
  <c r="Y130" i="1" s="1"/>
  <c r="AJ66" i="1"/>
  <c r="R97" i="1" s="1"/>
  <c r="AF78" i="1"/>
  <c r="AZ94" i="1" s="1"/>
  <c r="BB94" i="1" s="1"/>
  <c r="BD94" i="1" s="1"/>
  <c r="AF82" i="1"/>
  <c r="AZ98" i="1" s="1"/>
  <c r="BB98" i="1" s="1"/>
  <c r="BD98" i="1" s="1"/>
  <c r="AF80" i="1"/>
  <c r="AZ95" i="1" s="1"/>
  <c r="BB95" i="1" s="1"/>
  <c r="BD95" i="1" s="1"/>
  <c r="Y129" i="1" l="1"/>
  <c r="R96" i="1"/>
  <c r="AA96" i="1" s="1"/>
  <c r="BB93" i="1"/>
  <c r="BD93" i="1" s="1"/>
  <c r="U96" i="1"/>
  <c r="Y128" i="1"/>
  <c r="Y131" i="1"/>
  <c r="U97" i="1"/>
  <c r="Q96" i="1"/>
  <c r="U99" i="1"/>
  <c r="Q97" i="1"/>
  <c r="X99" i="1" l="1"/>
  <c r="Z96" i="1"/>
  <c r="W96" i="1"/>
  <c r="X96" i="1"/>
  <c r="Z97" i="1" l="1"/>
  <c r="AE96" i="1" s="1"/>
  <c r="W97" i="1"/>
  <c r="AD96" i="1" s="1"/>
  <c r="AD98" i="1" l="1"/>
  <c r="AF98" i="1" s="1"/>
  <c r="AH106" i="1" s="1"/>
  <c r="AY80" i="1" s="1"/>
  <c r="AH104" i="1" l="1"/>
  <c r="AY78" i="1" s="1"/>
  <c r="AH107" i="1"/>
  <c r="AY81" i="1" s="1"/>
  <c r="AH108" i="1"/>
  <c r="AY82" i="1" s="1"/>
  <c r="AH111" i="1"/>
  <c r="AY85" i="1" s="1"/>
  <c r="AH109" i="1"/>
  <c r="AY83" i="1" s="1"/>
  <c r="AH110" i="1"/>
  <c r="AY84" i="1" s="1"/>
  <c r="AH103" i="1"/>
  <c r="AY77" i="1" s="1"/>
  <c r="AZ92" i="1"/>
  <c r="AZ100" i="1" s="1"/>
  <c r="AH105" i="1"/>
  <c r="AY79" i="1" s="1"/>
  <c r="BB92" i="1" l="1"/>
  <c r="BB100" i="1" s="1"/>
  <c r="Y123" i="1"/>
  <c r="Y124" i="1"/>
  <c r="Y122" i="1"/>
  <c r="Y121" i="1"/>
  <c r="Y125" i="1"/>
  <c r="Y120" i="1"/>
  <c r="Y119" i="1"/>
  <c r="BD92" i="1" l="1"/>
  <c r="BD100" i="1" s="1"/>
</calcChain>
</file>

<file path=xl/sharedStrings.xml><?xml version="1.0" encoding="utf-8"?>
<sst xmlns="http://schemas.openxmlformats.org/spreadsheetml/2006/main" count="397" uniqueCount="240">
  <si>
    <t>hloubka</t>
  </si>
  <si>
    <t>horniny 3</t>
  </si>
  <si>
    <t>horniny 4</t>
  </si>
  <si>
    <t>horniny 5</t>
  </si>
  <si>
    <t>horniny 6</t>
  </si>
  <si>
    <t>horniny 7</t>
  </si>
  <si>
    <t>DN</t>
  </si>
  <si>
    <t>plast, DN100</t>
  </si>
  <si>
    <t>plast, DN150</t>
  </si>
  <si>
    <t>plast, DN200</t>
  </si>
  <si>
    <t>plast, DN250</t>
  </si>
  <si>
    <t>plast, DN300</t>
  </si>
  <si>
    <t>plast, DN400</t>
  </si>
  <si>
    <t>plast, DN500</t>
  </si>
  <si>
    <t>litina, DN100</t>
  </si>
  <si>
    <t>litina, DN150</t>
  </si>
  <si>
    <t>litina, DN200</t>
  </si>
  <si>
    <t>litina, DN300</t>
  </si>
  <si>
    <t>litina, DN400</t>
  </si>
  <si>
    <t>litina, DN500</t>
  </si>
  <si>
    <t>litina, DN250</t>
  </si>
  <si>
    <t>horniny tř.III, hl.1,2m</t>
  </si>
  <si>
    <t>horniny tř.III, hl.1,5m</t>
  </si>
  <si>
    <t>horniny tř.III, hl.2,0m</t>
  </si>
  <si>
    <t>horniny tř.IV, hl.1,2m</t>
  </si>
  <si>
    <t>horniny tř.IV, hl.1,5m</t>
  </si>
  <si>
    <t>horniny tř.IV, hl.2,0m</t>
  </si>
  <si>
    <t>horniny tř.V, hl.1,2m</t>
  </si>
  <si>
    <t>horniny tř.VI, hl.1,2m</t>
  </si>
  <si>
    <t>horniny tř.VII, hl.1,2m</t>
  </si>
  <si>
    <t>horniny tř.V, hl.1,5m</t>
  </si>
  <si>
    <t>horniny tř.V, hl.2,0m</t>
  </si>
  <si>
    <t>horniny tř.VI, hl.1,5m</t>
  </si>
  <si>
    <t>horniny tř.VI, hl.2,0m</t>
  </si>
  <si>
    <t>horniny tř.VII, hl.1,5m</t>
  </si>
  <si>
    <t>horniny tř.VII, hl.2,0m</t>
  </si>
  <si>
    <t>% pro výpočet honoráře</t>
  </si>
  <si>
    <t>započitatelné náklady v mil.Kč</t>
  </si>
  <si>
    <t>honorářová zóna podle kategorie objektu</t>
  </si>
  <si>
    <t>I</t>
  </si>
  <si>
    <t>II</t>
  </si>
  <si>
    <t>III</t>
  </si>
  <si>
    <t>IV</t>
  </si>
  <si>
    <t>V</t>
  </si>
  <si>
    <t>zastavěné území</t>
  </si>
  <si>
    <t>nezastavěné území</t>
  </si>
  <si>
    <t>zastavěné území z 50%</t>
  </si>
  <si>
    <t>žádný</t>
  </si>
  <si>
    <t>zjednodušený návod:</t>
  </si>
  <si>
    <t>krok 1</t>
  </si>
  <si>
    <t>určení materiálu a dimenze trubního vedení</t>
  </si>
  <si>
    <t>krok 2</t>
  </si>
  <si>
    <t>krok 3</t>
  </si>
  <si>
    <t>krok 4</t>
  </si>
  <si>
    <t>krok 5</t>
  </si>
  <si>
    <t>stanovení převládajících hornin, ve kterých budou prováděny výkopy a hloubky uložení potrubí</t>
  </si>
  <si>
    <t>určení, zda trasa vodovodu vede komunikací (volitelné)</t>
  </si>
  <si>
    <t>určení, zda se při výkopových pracích objeví podzemní voda (volitelné)</t>
  </si>
  <si>
    <t>určení, zda trasa vodovodu vede v blízkosti podzemních vedení (volitelné)</t>
  </si>
  <si>
    <t>krok 6</t>
  </si>
  <si>
    <t>krok 7</t>
  </si>
  <si>
    <t>krok 8</t>
  </si>
  <si>
    <t>krok 9</t>
  </si>
  <si>
    <t>krok 10</t>
  </si>
  <si>
    <t>stanovení počtu napojení na stávající vodovod, vodojem, úpravnu pitné vody či čerpací stanici</t>
  </si>
  <si>
    <t>vodovodní řad 1</t>
  </si>
  <si>
    <t>vodovodní řad 2</t>
  </si>
  <si>
    <t>vodovodní řad 3</t>
  </si>
  <si>
    <t>vodovodní řad 4</t>
  </si>
  <si>
    <t>vodovodní řad 5</t>
  </si>
  <si>
    <t>objekty na vodovodní síti</t>
  </si>
  <si>
    <t>celková cena vodovodního řadu</t>
  </si>
  <si>
    <t>krok 11</t>
  </si>
  <si>
    <t>zadání délky vodovodního řadu</t>
  </si>
  <si>
    <t>délka trubního vedení (m)</t>
  </si>
  <si>
    <t>délka trubního vedení ve sklonu větším než 20% (m)</t>
  </si>
  <si>
    <t>délka trubního vedení protlačeného řízeným podvrtem (m)</t>
  </si>
  <si>
    <t>počet napojení na objekty tvořící vodovodní síť (ks)</t>
  </si>
  <si>
    <t>vodojemy zemní</t>
  </si>
  <si>
    <t>objem</t>
  </si>
  <si>
    <t>cena</t>
  </si>
  <si>
    <t>vodojemy věžové</t>
  </si>
  <si>
    <r>
      <t>1x25m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</si>
  <si>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1x50m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</si>
  <si>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1x100m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</si>
  <si>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1x150m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</si>
  <si>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1x250m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</si>
  <si>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1x400m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</si>
  <si>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1x650m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</si>
  <si>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1x1000m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</si>
  <si>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2x25m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</si>
  <si>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2x50m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</si>
  <si>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2x100m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</si>
  <si>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2x150m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</si>
  <si>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2x250m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</si>
  <si>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2x400m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</si>
  <si>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2x650m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</si>
  <si>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2x1000m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</si>
  <si>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100m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</si>
  <si>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200m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</si>
  <si>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250m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</si>
  <si>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300m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</si>
  <si>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500m</t>
    </r>
    <r>
      <rPr>
        <vertAlign val="superscript"/>
        <sz val="11"/>
        <color theme="1"/>
        <rFont val="Times New Roman"/>
        <family val="1"/>
        <charset val="238"/>
      </rPr>
      <t>3</t>
    </r>
  </si>
  <si>
    <t>10 l/s</t>
  </si>
  <si>
    <t>20 l/s</t>
  </si>
  <si>
    <t>5 l/s</t>
  </si>
  <si>
    <t>čerpací stanice 1</t>
  </si>
  <si>
    <t>čerpací stanice 2</t>
  </si>
  <si>
    <t>vyberte upřesňující údaje</t>
  </si>
  <si>
    <t>zadejte počet objektů</t>
  </si>
  <si>
    <t>vodojem zemní</t>
  </si>
  <si>
    <t>vodojemy věžový</t>
  </si>
  <si>
    <t>uživatel může vybrat 2 typy čerpacích stanic a 2 druhy vodojemů</t>
  </si>
  <si>
    <t>index pro čs 2x</t>
  </si>
  <si>
    <t>index pro vodojem zemní</t>
  </si>
  <si>
    <t>index pro vodojem věžový</t>
  </si>
  <si>
    <t>Projektové a průzkumné práce</t>
  </si>
  <si>
    <t>Stavební objekty</t>
  </si>
  <si>
    <t>Ostatní náklady</t>
  </si>
  <si>
    <t>Rezerva</t>
  </si>
  <si>
    <t>I.</t>
  </si>
  <si>
    <t>Ostatní investice</t>
  </si>
  <si>
    <t>Kompletační činnost</t>
  </si>
  <si>
    <t>krok 12</t>
  </si>
  <si>
    <t>vyberte, kolik % ze základních rozpočtových nákladů (součet nákladů všech výše uvedených objektů) budou tvořit náklady na umístění stavby</t>
  </si>
  <si>
    <t>stanovte výši rezervy</t>
  </si>
  <si>
    <t>stanovte výši ostatních nákladů</t>
  </si>
  <si>
    <t>stanovte výši ostatních investic</t>
  </si>
  <si>
    <t>vyberte, kolik % ze základních rozpočtových nákladů připadne na kompletační činnost (náklady na koordinaci subdodavatelů)</t>
  </si>
  <si>
    <t>název výkonové fáze</t>
  </si>
  <si>
    <t>podíl z celkového honoráře</t>
  </si>
  <si>
    <t>příprava zakázky</t>
  </si>
  <si>
    <t>návrh/studie stavby</t>
  </si>
  <si>
    <t>vypracování DUR</t>
  </si>
  <si>
    <t>vypracování DSP</t>
  </si>
  <si>
    <t>vypracování DPS</t>
  </si>
  <si>
    <t>vypracování DZS</t>
  </si>
  <si>
    <t>spolupráce při výběru dodavatele</t>
  </si>
  <si>
    <t>spolupráce při provádění stavby</t>
  </si>
  <si>
    <t>spolupráce po dokončení stavby a uvedení stavby do užívání</t>
  </si>
  <si>
    <t>(např. nákup pozemků, které jsou potřeba koupit pro vodovodní sítě)</t>
  </si>
  <si>
    <t>Náklady na umístění stavby</t>
  </si>
  <si>
    <t>(vytýčení stavby, zaměření provedené stavby, poplatky na katastru nemovitostí, za vyřízení úvěru atd.)</t>
  </si>
  <si>
    <t>bez DPH</t>
  </si>
  <si>
    <t>DPH (21%)</t>
  </si>
  <si>
    <t>včetně DPH</t>
  </si>
  <si>
    <t>Rekapitulace nákladů na pořízení stavby</t>
  </si>
  <si>
    <t>VF1</t>
  </si>
  <si>
    <t>VF2</t>
  </si>
  <si>
    <t>VF3</t>
  </si>
  <si>
    <t>VF4</t>
  </si>
  <si>
    <t>VF5</t>
  </si>
  <si>
    <t>VF6</t>
  </si>
  <si>
    <t>VF7</t>
  </si>
  <si>
    <t>VF8</t>
  </si>
  <si>
    <t>VF9</t>
  </si>
  <si>
    <t>NUS</t>
  </si>
  <si>
    <t>rezerva</t>
  </si>
  <si>
    <t>kompletační činnost</t>
  </si>
  <si>
    <t>ostatní náklady</t>
  </si>
  <si>
    <t>ostatní investice</t>
  </si>
  <si>
    <t>Celkové náklady na výstavbu vodovodní sítě</t>
  </si>
  <si>
    <t>určení území, ve kterém je vodovod plánován (tato volba v sobě zahrnuje i objekty na vodovodu)</t>
  </si>
  <si>
    <t>DUR</t>
  </si>
  <si>
    <t>DSP</t>
  </si>
  <si>
    <t>DPS</t>
  </si>
  <si>
    <t>DZS</t>
  </si>
  <si>
    <t>dokumentace pro územní řízení</t>
  </si>
  <si>
    <t>dokumentace pro stavební řízení</t>
  </si>
  <si>
    <t>dokumentace pro provedení stavby</t>
  </si>
  <si>
    <t>dokumentace pro zadání stavby dodavateli</t>
  </si>
  <si>
    <t>Odhad celkových nákladů na vybudování vodovodní sítě</t>
  </si>
  <si>
    <t>stanovení druhu, počtu a rozměru objektů na vodovodní síti</t>
  </si>
  <si>
    <t>čerpací stanice</t>
  </si>
  <si>
    <t>žádná</t>
  </si>
  <si>
    <t>podzemní vedení</t>
  </si>
  <si>
    <t>ČS</t>
  </si>
  <si>
    <t>stanovení délky vodovodu, který bude protlačen řízeným podvrtem (volitelné); vyplňte pouze v případě, že vodovod vede horninami tříd III a IV a v kroku 1 je vyplněna délka</t>
  </si>
  <si>
    <t>stanovení délky vodovodu, který bude uložen ve sklonu větším než 20% (volitelné); vyplňte pouze v případě, když je v kroku 1 vyplněna délka</t>
  </si>
  <si>
    <t>celkové náklady stavebních objektů (včetně technologií) vodovodní sítě</t>
  </si>
  <si>
    <t>napojení na objekty</t>
  </si>
  <si>
    <t>vodovodní řad(y)</t>
  </si>
  <si>
    <t>vodojem(y)</t>
  </si>
  <si>
    <t>vodovody</t>
  </si>
  <si>
    <t>napojení</t>
  </si>
  <si>
    <t>vodojemy</t>
  </si>
  <si>
    <t>(výkon čerpadel)</t>
  </si>
  <si>
    <t>(objem vodojemu)</t>
  </si>
  <si>
    <t>stanovení nákladů souvisejících s výstavbou</t>
  </si>
  <si>
    <t>počet napojení vodovodních přípojek na řad (ks)</t>
  </si>
  <si>
    <t>krok 13</t>
  </si>
  <si>
    <t>stanovení počtu napojení k domovním přípojkám</t>
  </si>
  <si>
    <t>napojení domovních přípojek</t>
  </si>
  <si>
    <t>vodovodní řad 6</t>
  </si>
  <si>
    <t>II.</t>
  </si>
  <si>
    <t>III.</t>
  </si>
  <si>
    <t>IV.</t>
  </si>
  <si>
    <t>V.</t>
  </si>
  <si>
    <t>VI.</t>
  </si>
  <si>
    <t>VII.</t>
  </si>
  <si>
    <t>příplatky za vodovod v komunikaci</t>
  </si>
  <si>
    <t>vodovod v komunikaci</t>
  </si>
  <si>
    <t>základní jednotková cena</t>
  </si>
  <si>
    <t>typ území (zastavěné/ nezastavěné /z 50%)</t>
  </si>
  <si>
    <t>trasa vodovodu v komunikaci</t>
  </si>
  <si>
    <t>stanovení celkové ceny vodovodních řadů (základní jednotkové ceny + jednotlivé příplatky)</t>
  </si>
  <si>
    <t>podzemnní voda při výkopech</t>
  </si>
  <si>
    <t>upravená jednotková cena vodovodního řadu</t>
  </si>
  <si>
    <t>příplatek za sklon potrubí &gt; než 20%</t>
  </si>
  <si>
    <t>potrubí vedené řízeným protlakem</t>
  </si>
  <si>
    <t>počet napojení na ostatní objekty sítě</t>
  </si>
  <si>
    <t>délka potrubí v blízkosti podzemního vedení</t>
  </si>
  <si>
    <t>příplatky za vodovod v blízkosti podzemního vedení</t>
  </si>
  <si>
    <t>celkové náklady na SO</t>
  </si>
  <si>
    <t>náklady na jednotlivé SO</t>
  </si>
  <si>
    <t>celkové náklady na SO (mil.Kč)</t>
  </si>
  <si>
    <t>pomocný výpočet pro stanovení projektových a průzkumných prací</t>
  </si>
  <si>
    <t>základní jednotkové ceny trubního vedení</t>
  </si>
  <si>
    <t>pomocné výpočty pro určení projektových a průzkumných prací jako procenta ze ZRN</t>
  </si>
  <si>
    <t>% z celkových ZRN na výpočet projektových a průzkumných prací</t>
  </si>
  <si>
    <t>%, to je</t>
  </si>
  <si>
    <t>rozdělení jednotlivých VF</t>
  </si>
  <si>
    <t>pomocná tabulka s rozdělením VF</t>
  </si>
  <si>
    <t>pomocná tabulka s náklady na SO</t>
  </si>
  <si>
    <t>podzemní voda</t>
  </si>
  <si>
    <t>pomocné buňky pro výpočet</t>
  </si>
  <si>
    <t>příplatky za trasu potrubí</t>
  </si>
  <si>
    <t>příplatky za potrubí vedené řízeným protlakem</t>
  </si>
  <si>
    <t>výkon</t>
  </si>
  <si>
    <t>tabulky s cenami ostatních objektů vodovodní sítě</t>
  </si>
  <si>
    <t>náklady na ostatní SO</t>
  </si>
  <si>
    <t>ČS1</t>
  </si>
  <si>
    <t>ČS2</t>
  </si>
  <si>
    <t>vodojem věžový</t>
  </si>
  <si>
    <t>ceny přípravy na napojení dom. přípojek</t>
  </si>
  <si>
    <t>individuální nebo procentuální určení zbylých nákladů spojených s výstavbou</t>
  </si>
  <si>
    <t>příplatky za vedení ve sklonu &gt; 20%</t>
  </si>
  <si>
    <t>použité zkratky:</t>
  </si>
  <si>
    <t>uživatel může vybrat až 6 vodovodních řadů, vyplňují se bílé buňky (pouze čísly, nikoliv textem)</t>
  </si>
  <si>
    <t>Watermains1.0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</si>
</sst>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"/>
    <numFmt numFmtId="166" formatCode="0.0%"/>
    <numFmt numFmtId="167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  <font>
      <vertAlign val="superscript"/>
      <sz val="11"/>
      <color theme="1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AF3F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2" borderId="11" xfId="0" applyFont="1" applyFill="1" applyBorder="1"/>
    <xf numFmtId="0" fontId="2" fillId="2" borderId="13" xfId="0" applyFont="1" applyFill="1" applyBorder="1"/>
    <xf numFmtId="0" fontId="2" fillId="0" borderId="0" xfId="0" applyFont="1" applyProtection="1"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4" fontId="2" fillId="0" borderId="3" xfId="0" applyNumberFormat="1" applyFont="1" applyBorder="1" applyAlignment="1" applyProtection="1">
      <protection locked="0"/>
    </xf>
    <xf numFmtId="4" fontId="2" fillId="0" borderId="5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2" fontId="2" fillId="0" borderId="1" xfId="0" applyNumberFormat="1" applyFont="1" applyBorder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7" fillId="0" borderId="0" xfId="2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Protection="1">
      <protection locked="0"/>
    </xf>
    <xf numFmtId="0" fontId="2" fillId="0" borderId="0" xfId="0" applyFont="1" applyProtection="1"/>
    <xf numFmtId="4" fontId="0" fillId="0" borderId="1" xfId="0" applyNumberFormat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37" xfId="0" applyFont="1" applyFill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8" fillId="0" borderId="0" xfId="0" applyFont="1" applyBorder="1" applyProtection="1">
      <protection locked="0"/>
    </xf>
    <xf numFmtId="164" fontId="2" fillId="0" borderId="35" xfId="0" applyNumberFormat="1" applyFont="1" applyBorder="1" applyProtection="1">
      <protection locked="0"/>
    </xf>
    <xf numFmtId="164" fontId="2" fillId="0" borderId="37" xfId="0" applyNumberFormat="1" applyFont="1" applyBorder="1" applyProtection="1">
      <protection locked="0"/>
    </xf>
    <xf numFmtId="164" fontId="2" fillId="0" borderId="40" xfId="0" applyNumberFormat="1" applyFont="1" applyBorder="1" applyProtection="1">
      <protection locked="0"/>
    </xf>
    <xf numFmtId="164" fontId="2" fillId="0" borderId="45" xfId="0" applyNumberFormat="1" applyFont="1" applyBorder="1" applyProtection="1">
      <protection locked="0"/>
    </xf>
    <xf numFmtId="167" fontId="2" fillId="0" borderId="32" xfId="0" applyNumberFormat="1" applyFont="1" applyBorder="1" applyProtection="1">
      <protection locked="0"/>
    </xf>
    <xf numFmtId="164" fontId="2" fillId="0" borderId="32" xfId="0" applyNumberFormat="1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2" borderId="32" xfId="0" applyFont="1" applyFill="1" applyBorder="1" applyProtection="1">
      <protection locked="0"/>
    </xf>
    <xf numFmtId="0" fontId="2" fillId="0" borderId="54" xfId="0" applyFont="1" applyBorder="1" applyProtection="1"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5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4" fontId="2" fillId="0" borderId="33" xfId="0" applyNumberFormat="1" applyFont="1" applyBorder="1" applyProtection="1">
      <protection locked="0"/>
    </xf>
    <xf numFmtId="4" fontId="2" fillId="0" borderId="34" xfId="0" applyNumberFormat="1" applyFont="1" applyBorder="1" applyProtection="1">
      <protection locked="0"/>
    </xf>
    <xf numFmtId="4" fontId="2" fillId="0" borderId="35" xfId="0" applyNumberFormat="1" applyFont="1" applyBorder="1" applyProtection="1">
      <protection locked="0"/>
    </xf>
    <xf numFmtId="4" fontId="2" fillId="0" borderId="36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33" xfId="0" applyFont="1" applyFill="1" applyBorder="1" applyProtection="1">
      <protection locked="0"/>
    </xf>
    <xf numFmtId="166" fontId="2" fillId="0" borderId="35" xfId="0" applyNumberFormat="1" applyFont="1" applyBorder="1" applyProtection="1">
      <protection locked="0"/>
    </xf>
    <xf numFmtId="0" fontId="2" fillId="0" borderId="36" xfId="0" applyFont="1" applyFill="1" applyBorder="1" applyProtection="1">
      <protection locked="0"/>
    </xf>
    <xf numFmtId="166" fontId="2" fillId="0" borderId="37" xfId="0" applyNumberFormat="1" applyFont="1" applyBorder="1" applyProtection="1">
      <protection locked="0"/>
    </xf>
    <xf numFmtId="0" fontId="2" fillId="0" borderId="38" xfId="0" applyFont="1" applyFill="1" applyBorder="1" applyProtection="1">
      <protection locked="0"/>
    </xf>
    <xf numFmtId="166" fontId="2" fillId="0" borderId="40" xfId="0" applyNumberFormat="1" applyFont="1" applyBorder="1" applyProtection="1">
      <protection locked="0"/>
    </xf>
    <xf numFmtId="0" fontId="2" fillId="0" borderId="34" xfId="0" applyFont="1" applyFill="1" applyBorder="1" applyProtection="1">
      <protection locked="0"/>
    </xf>
    <xf numFmtId="0" fontId="2" fillId="0" borderId="39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53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Protection="1"/>
    <xf numFmtId="0" fontId="2" fillId="2" borderId="12" xfId="0" applyFont="1" applyFill="1" applyBorder="1" applyProtection="1"/>
    <xf numFmtId="0" fontId="2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1" xfId="0" applyFont="1" applyFill="1" applyBorder="1" applyProtection="1"/>
    <xf numFmtId="3" fontId="2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/>
    <xf numFmtId="3" fontId="2" fillId="2" borderId="0" xfId="0" applyNumberFormat="1" applyFont="1" applyFill="1" applyBorder="1" applyAlignment="1" applyProtection="1"/>
    <xf numFmtId="0" fontId="2" fillId="2" borderId="0" xfId="0" applyFont="1" applyFill="1" applyProtection="1"/>
    <xf numFmtId="0" fontId="2" fillId="2" borderId="20" xfId="0" applyFont="1" applyFill="1" applyBorder="1" applyProtection="1"/>
    <xf numFmtId="0" fontId="2" fillId="2" borderId="21" xfId="0" applyFont="1" applyFill="1" applyBorder="1" applyProtection="1"/>
    <xf numFmtId="0" fontId="2" fillId="2" borderId="23" xfId="0" applyFont="1" applyFill="1" applyBorder="1" applyProtection="1"/>
    <xf numFmtId="0" fontId="2" fillId="2" borderId="25" xfId="0" applyFont="1" applyFill="1" applyBorder="1" applyProtection="1"/>
    <xf numFmtId="0" fontId="2" fillId="2" borderId="26" xfId="0" applyFont="1" applyFill="1" applyBorder="1" applyProtection="1"/>
    <xf numFmtId="164" fontId="2" fillId="2" borderId="0" xfId="0" applyNumberFormat="1" applyFont="1" applyFill="1" applyBorder="1" applyAlignment="1" applyProtection="1">
      <alignment horizontal="right" indent="2"/>
    </xf>
    <xf numFmtId="166" fontId="8" fillId="2" borderId="0" xfId="0" applyNumberFormat="1" applyFont="1" applyFill="1" applyBorder="1" applyProtection="1"/>
    <xf numFmtId="9" fontId="2" fillId="2" borderId="21" xfId="0" applyNumberFormat="1" applyFont="1" applyFill="1" applyBorder="1" applyAlignment="1" applyProtection="1">
      <alignment horizontal="right" indent="2"/>
    </xf>
    <xf numFmtId="9" fontId="2" fillId="2" borderId="0" xfId="0" applyNumberFormat="1" applyFont="1" applyFill="1" applyBorder="1" applyAlignment="1" applyProtection="1">
      <alignment horizontal="right" indent="2"/>
    </xf>
    <xf numFmtId="164" fontId="2" fillId="2" borderId="0" xfId="0" applyNumberFormat="1" applyFont="1" applyFill="1" applyBorder="1" applyAlignment="1" applyProtection="1"/>
    <xf numFmtId="0" fontId="3" fillId="2" borderId="0" xfId="0" applyFont="1" applyFill="1" applyBorder="1" applyProtection="1"/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0" fontId="10" fillId="3" borderId="8" xfId="0" applyFont="1" applyFill="1" applyBorder="1"/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29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2" borderId="31" xfId="0" applyFont="1" applyFill="1" applyBorder="1" applyAlignment="1" applyProtection="1">
      <alignment horizontal="center" wrapText="1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/>
      <protection locked="0"/>
    </xf>
    <xf numFmtId="4" fontId="2" fillId="0" borderId="6" xfId="0" applyNumberFormat="1" applyFont="1" applyBorder="1" applyAlignment="1" applyProtection="1">
      <alignment horizontal="center"/>
      <protection locked="0"/>
    </xf>
    <xf numFmtId="4" fontId="2" fillId="0" borderId="4" xfId="0" applyNumberFormat="1" applyFont="1" applyBorder="1" applyAlignment="1" applyProtection="1">
      <alignment horizontal="center"/>
      <protection locked="0"/>
    </xf>
    <xf numFmtId="4" fontId="2" fillId="0" borderId="5" xfId="0" applyNumberFormat="1" applyFont="1" applyBorder="1" applyAlignment="1" applyProtection="1">
      <alignment horizontal="center"/>
      <protection locked="0"/>
    </xf>
    <xf numFmtId="0" fontId="2" fillId="2" borderId="4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wrapText="1"/>
      <protection locked="0"/>
    </xf>
    <xf numFmtId="0" fontId="2" fillId="2" borderId="45" xfId="0" applyFont="1" applyFill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wrapText="1"/>
      <protection locked="0"/>
    </xf>
    <xf numFmtId="0" fontId="2" fillId="0" borderId="52" xfId="0" applyFont="1" applyBorder="1" applyAlignment="1" applyProtection="1">
      <alignment horizontal="center" wrapText="1"/>
      <protection locked="0"/>
    </xf>
    <xf numFmtId="0" fontId="2" fillId="0" borderId="57" xfId="0" applyFont="1" applyBorder="1" applyAlignment="1" applyProtection="1">
      <alignment horizontal="center" wrapText="1"/>
      <protection locked="0"/>
    </xf>
    <xf numFmtId="0" fontId="2" fillId="0" borderId="58" xfId="0" applyFont="1" applyBorder="1" applyAlignment="1" applyProtection="1">
      <alignment horizontal="center" wrapText="1"/>
      <protection locked="0"/>
    </xf>
    <xf numFmtId="0" fontId="2" fillId="0" borderId="56" xfId="0" applyFont="1" applyBorder="1" applyAlignment="1" applyProtection="1">
      <alignment horizontal="center" wrapText="1"/>
      <protection locked="0"/>
    </xf>
    <xf numFmtId="164" fontId="3" fillId="2" borderId="0" xfId="0" applyNumberFormat="1" applyFont="1" applyFill="1" applyBorder="1" applyAlignment="1" applyProtection="1">
      <alignment horizontal="right" indent="2"/>
    </xf>
    <xf numFmtId="164" fontId="2" fillId="2" borderId="0" xfId="0" applyNumberFormat="1" applyFont="1" applyFill="1" applyBorder="1" applyAlignment="1" applyProtection="1">
      <alignment horizontal="right" vertical="center" indent="2"/>
    </xf>
    <xf numFmtId="164" fontId="2" fillId="2" borderId="24" xfId="0" applyNumberFormat="1" applyFont="1" applyFill="1" applyBorder="1" applyAlignment="1" applyProtection="1">
      <alignment horizontal="right" vertical="center" indent="2"/>
    </xf>
    <xf numFmtId="164" fontId="2" fillId="2" borderId="26" xfId="0" applyNumberFormat="1" applyFont="1" applyFill="1" applyBorder="1" applyAlignment="1" applyProtection="1">
      <alignment horizontal="right" vertical="center" indent="2"/>
    </xf>
    <xf numFmtId="164" fontId="2" fillId="2" borderId="27" xfId="0" applyNumberFormat="1" applyFont="1" applyFill="1" applyBorder="1" applyAlignment="1" applyProtection="1">
      <alignment horizontal="right" vertical="center" indent="2"/>
    </xf>
    <xf numFmtId="0" fontId="2" fillId="2" borderId="0" xfId="0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 indent="2"/>
    </xf>
    <xf numFmtId="164" fontId="2" fillId="2" borderId="24" xfId="0" applyNumberFormat="1" applyFont="1" applyFill="1" applyBorder="1" applyAlignment="1" applyProtection="1">
      <alignment horizontal="right" indent="2"/>
    </xf>
    <xf numFmtId="164" fontId="8" fillId="0" borderId="16" xfId="0" applyNumberFormat="1" applyFont="1" applyFill="1" applyBorder="1" applyAlignment="1" applyProtection="1">
      <alignment horizontal="right" indent="2"/>
      <protection locked="0"/>
    </xf>
    <xf numFmtId="164" fontId="8" fillId="0" borderId="17" xfId="0" applyNumberFormat="1" applyFont="1" applyFill="1" applyBorder="1" applyAlignment="1" applyProtection="1">
      <alignment horizontal="right" indent="2"/>
      <protection locked="0"/>
    </xf>
    <xf numFmtId="164" fontId="8" fillId="0" borderId="18" xfId="0" applyNumberFormat="1" applyFont="1" applyFill="1" applyBorder="1" applyAlignment="1" applyProtection="1">
      <alignment horizontal="right" indent="2"/>
      <protection locked="0"/>
    </xf>
    <xf numFmtId="0" fontId="2" fillId="2" borderId="23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2" fillId="2" borderId="25" xfId="0" applyFont="1" applyFill="1" applyBorder="1" applyAlignment="1" applyProtection="1">
      <alignment horizontal="left" wrapText="1"/>
    </xf>
    <xf numFmtId="0" fontId="2" fillId="2" borderId="26" xfId="0" applyFont="1" applyFill="1" applyBorder="1" applyAlignment="1" applyProtection="1">
      <alignment horizontal="left" wrapText="1"/>
    </xf>
    <xf numFmtId="164" fontId="2" fillId="2" borderId="21" xfId="0" applyNumberFormat="1" applyFont="1" applyFill="1" applyBorder="1" applyAlignment="1" applyProtection="1">
      <alignment horizontal="right" indent="2"/>
    </xf>
    <xf numFmtId="164" fontId="2" fillId="2" borderId="22" xfId="0" applyNumberFormat="1" applyFont="1" applyFill="1" applyBorder="1" applyAlignment="1" applyProtection="1">
      <alignment horizontal="right" indent="2"/>
    </xf>
    <xf numFmtId="1" fontId="8" fillId="0" borderId="16" xfId="0" applyNumberFormat="1" applyFont="1" applyFill="1" applyBorder="1" applyAlignment="1" applyProtection="1">
      <alignment horizontal="right" indent="2"/>
      <protection locked="0"/>
    </xf>
    <xf numFmtId="1" fontId="8" fillId="0" borderId="18" xfId="0" applyNumberFormat="1" applyFont="1" applyFill="1" applyBorder="1" applyAlignment="1" applyProtection="1">
      <alignment horizontal="right" indent="2"/>
      <protection locked="0"/>
    </xf>
    <xf numFmtId="9" fontId="2" fillId="2" borderId="0" xfId="0" applyNumberFormat="1" applyFont="1" applyFill="1" applyBorder="1" applyAlignment="1" applyProtection="1">
      <alignment horizontal="right" vertical="center" indent="2"/>
    </xf>
    <xf numFmtId="9" fontId="2" fillId="2" borderId="26" xfId="0" applyNumberFormat="1" applyFont="1" applyFill="1" applyBorder="1" applyAlignment="1" applyProtection="1">
      <alignment horizontal="right" vertical="center" indent="2"/>
    </xf>
    <xf numFmtId="164" fontId="2" fillId="2" borderId="26" xfId="0" applyNumberFormat="1" applyFont="1" applyFill="1" applyBorder="1" applyAlignment="1" applyProtection="1">
      <alignment horizontal="right" indent="2"/>
    </xf>
    <xf numFmtId="164" fontId="2" fillId="2" borderId="27" xfId="0" applyNumberFormat="1" applyFont="1" applyFill="1" applyBorder="1" applyAlignment="1" applyProtection="1">
      <alignment horizontal="right" indent="2"/>
    </xf>
    <xf numFmtId="3" fontId="8" fillId="0" borderId="16" xfId="0" applyNumberFormat="1" applyFont="1" applyFill="1" applyBorder="1" applyAlignment="1" applyProtection="1">
      <alignment horizontal="right" indent="2"/>
      <protection locked="0"/>
    </xf>
    <xf numFmtId="3" fontId="8" fillId="0" borderId="17" xfId="0" applyNumberFormat="1" applyFont="1" applyFill="1" applyBorder="1" applyAlignment="1" applyProtection="1">
      <alignment horizontal="right" indent="2"/>
      <protection locked="0"/>
    </xf>
    <xf numFmtId="3" fontId="8" fillId="0" borderId="18" xfId="0" applyNumberFormat="1" applyFont="1" applyFill="1" applyBorder="1" applyAlignment="1" applyProtection="1">
      <alignment horizontal="right" indent="2"/>
      <protection locked="0"/>
    </xf>
    <xf numFmtId="165" fontId="8" fillId="0" borderId="7" xfId="0" applyNumberFormat="1" applyFont="1" applyFill="1" applyBorder="1" applyAlignment="1" applyProtection="1">
      <alignment horizontal="right" indent="2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1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2" borderId="33" xfId="0" applyFont="1" applyFill="1" applyBorder="1" applyAlignment="1" applyProtection="1">
      <alignment horizontal="center" wrapText="1"/>
      <protection locked="0"/>
    </xf>
    <xf numFmtId="0" fontId="2" fillId="2" borderId="34" xfId="0" applyFont="1" applyFill="1" applyBorder="1" applyAlignment="1" applyProtection="1">
      <alignment horizontal="center" wrapText="1"/>
      <protection locked="0"/>
    </xf>
    <xf numFmtId="0" fontId="2" fillId="2" borderId="35" xfId="0" applyFont="1" applyFill="1" applyBorder="1" applyAlignment="1" applyProtection="1">
      <alignment horizontal="center" wrapText="1"/>
      <protection locked="0"/>
    </xf>
    <xf numFmtId="0" fontId="2" fillId="2" borderId="38" xfId="0" applyFont="1" applyFill="1" applyBorder="1" applyAlignment="1" applyProtection="1">
      <alignment horizontal="center" wrapText="1"/>
      <protection locked="0"/>
    </xf>
    <xf numFmtId="0" fontId="2" fillId="2" borderId="39" xfId="0" applyFont="1" applyFill="1" applyBorder="1" applyAlignment="1" applyProtection="1">
      <alignment horizontal="center" wrapText="1"/>
      <protection locked="0"/>
    </xf>
    <xf numFmtId="0" fontId="2" fillId="2" borderId="40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164" fontId="8" fillId="0" borderId="7" xfId="0" applyNumberFormat="1" applyFont="1" applyFill="1" applyBorder="1" applyAlignment="1" applyProtection="1">
      <alignment horizontal="right" indent="2"/>
    </xf>
    <xf numFmtId="0" fontId="2" fillId="2" borderId="11" xfId="0" applyFont="1" applyFill="1" applyBorder="1" applyAlignment="1" applyProtection="1">
      <alignment horizontal="left" wrapText="1"/>
    </xf>
    <xf numFmtId="0" fontId="2" fillId="2" borderId="12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 wrapText="1"/>
    </xf>
    <xf numFmtId="3" fontId="8" fillId="0" borderId="7" xfId="0" applyNumberFormat="1" applyFont="1" applyFill="1" applyBorder="1" applyAlignment="1" applyProtection="1">
      <alignment horizontal="right" indent="2"/>
      <protection locked="0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793"/>
      <color rgb="FFBAF3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'Vodovodní síť'!$AV$92:$AX$98</c:f>
              <c:multiLvlStrCache>
                <c:ptCount val="7"/>
                <c:lvl>
                  <c:pt idx="0">
                    <c:v>Projektové a průzkumné práce</c:v>
                  </c:pt>
                  <c:pt idx="1">
                    <c:v>Stavební objekty</c:v>
                  </c:pt>
                  <c:pt idx="2">
                    <c:v>Náklady na umístění stavby</c:v>
                  </c:pt>
                  <c:pt idx="3">
                    <c:v>Rezerva</c:v>
                  </c:pt>
                  <c:pt idx="4">
                    <c:v>Ostatní náklady</c:v>
                  </c:pt>
                  <c:pt idx="5">
                    <c:v>Ostatní investice</c:v>
                  </c:pt>
                  <c:pt idx="6">
                    <c:v>Kompletační činnost</c:v>
                  </c:pt>
                </c:lvl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</c:lvl>
              </c:multiLvlStrCache>
            </c:multiLvlStrRef>
          </c:cat>
          <c:val>
            <c:numRef>
              <c:f>'Vodovodní síť'!$AZ$92:$AZ$98</c:f>
              <c:numCache>
                <c:formatCode>#,##0\ "Kč"</c:formatCode>
                <c:ptCount val="7"/>
                <c:pt idx="0">
                  <c:v>234454.12818404197</c:v>
                </c:pt>
                <c:pt idx="1">
                  <c:v>1890628.9212598731</c:v>
                </c:pt>
                <c:pt idx="2">
                  <c:v>62390.75440157581</c:v>
                </c:pt>
                <c:pt idx="3">
                  <c:v>181500.37644094782</c:v>
                </c:pt>
                <c:pt idx="4">
                  <c:v>0</c:v>
                </c:pt>
                <c:pt idx="5">
                  <c:v>0</c:v>
                </c:pt>
                <c:pt idx="6">
                  <c:v>43484.465188977076</c:v>
                </c:pt>
              </c:numCache>
            </c:numRef>
          </c:val>
        </c:ser>
        <c:ser>
          <c:idx val="1"/>
          <c:order val="1"/>
          <c:explosion val="25"/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'Vodovodní síť'!$AV$92:$AX$98</c:f>
              <c:multiLvlStrCache>
                <c:ptCount val="7"/>
                <c:lvl>
                  <c:pt idx="0">
                    <c:v>Projektové a průzkumné práce</c:v>
                  </c:pt>
                  <c:pt idx="1">
                    <c:v>Stavební objekty</c:v>
                  </c:pt>
                  <c:pt idx="2">
                    <c:v>Náklady na umístění stavby</c:v>
                  </c:pt>
                  <c:pt idx="3">
                    <c:v>Rezerva</c:v>
                  </c:pt>
                  <c:pt idx="4">
                    <c:v>Ostatní náklady</c:v>
                  </c:pt>
                  <c:pt idx="5">
                    <c:v>Ostatní investice</c:v>
                  </c:pt>
                  <c:pt idx="6">
                    <c:v>Kompletační činnost</c:v>
                  </c:pt>
                </c:lvl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</c:lvl>
              </c:multiLvlStrCache>
            </c:multiLvlStrRef>
          </c:cat>
          <c:val>
            <c:numRef>
              <c:f>'Vodovodní síť'!$BA$92:$BA$98</c:f>
              <c:numCache>
                <c:formatCode>#,##0\ "Kč"</c:formatCode>
                <c:ptCount val="7"/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BAF3FE"/>
        </a:solidFill>
      </c:spPr>
    </c:plotArea>
    <c:legend>
      <c:legendPos val="r"/>
      <c:layout>
        <c:manualLayout>
          <c:xMode val="edge"/>
          <c:yMode val="edge"/>
          <c:x val="0.6162781483458819"/>
          <c:y val="5.8009671867939587E-2"/>
          <c:w val="0.36980881071618193"/>
          <c:h val="0.88398027169680715"/>
        </c:manualLayout>
      </c:layout>
      <c:overlay val="0"/>
      <c:spPr>
        <a:ln cap="sq"/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BAF3FE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'Vodovodní síť'!$BB$67:$BB$70</c:f>
              <c:strCache>
                <c:ptCount val="4"/>
                <c:pt idx="0">
                  <c:v>vodovodní řad(y)</c:v>
                </c:pt>
                <c:pt idx="1">
                  <c:v>napojení na objekty</c:v>
                </c:pt>
                <c:pt idx="2">
                  <c:v>čerpací stanice</c:v>
                </c:pt>
                <c:pt idx="3">
                  <c:v>vodojem(y)</c:v>
                </c:pt>
              </c:strCache>
            </c:strRef>
          </c:cat>
          <c:val>
            <c:numRef>
              <c:f>'Vodovodní síť'!$BD$67:$BD$70</c:f>
              <c:numCache>
                <c:formatCode>#,##0\ "Kč"</c:formatCode>
                <c:ptCount val="4"/>
                <c:pt idx="0">
                  <c:v>1890628.9212598731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explosion val="25"/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'Vodovodní síť'!$BB$67:$BB$70</c:f>
              <c:strCache>
                <c:ptCount val="4"/>
                <c:pt idx="0">
                  <c:v>vodovodní řad(y)</c:v>
                </c:pt>
                <c:pt idx="1">
                  <c:v>napojení na objekty</c:v>
                </c:pt>
                <c:pt idx="2">
                  <c:v>čerpací stanice</c:v>
                </c:pt>
                <c:pt idx="3">
                  <c:v>vodojem(y)</c:v>
                </c:pt>
              </c:strCache>
            </c:strRef>
          </c:cat>
          <c:val>
            <c:numRef>
              <c:f>'Vodovodní síť'!$BE$67:$BE$70</c:f>
              <c:numCache>
                <c:formatCode>#,##0\ "Kč"</c:formatCode>
                <c:ptCount val="4"/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BAF3FE"/>
        </a:solidFill>
        <a:ln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BAF3FE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$R$73" fmlaRange="$D$51:$D$65" noThreeD="1" val="0"/>
</file>

<file path=xl/ctrlProps/ctrlProp10.xml><?xml version="1.0" encoding="utf-8"?>
<formControlPr xmlns="http://schemas.microsoft.com/office/spreadsheetml/2009/9/main" objectType="Drop" dropLines="15" dropStyle="combo" dx="16" fmlaLink="$P$81" fmlaRange="$E$51:$E$65" noThreeD="1" sel="15" val="0"/>
</file>

<file path=xl/ctrlProps/ctrlProp11.xml><?xml version="1.0" encoding="utf-8"?>
<formControlPr xmlns="http://schemas.microsoft.com/office/spreadsheetml/2009/9/main" objectType="Drop" dropStyle="combo" dx="16" fmlaLink="$R$85" fmlaRange="$O$85:$O$87" noThreeD="1" val="0"/>
</file>

<file path=xl/ctrlProps/ctrlProp12.xml><?xml version="1.0" encoding="utf-8"?>
<formControlPr xmlns="http://schemas.microsoft.com/office/spreadsheetml/2009/9/main" objectType="Drop" dropStyle="combo" dx="16" fmlaLink="$R$86" fmlaRange="$O$85:$O$87" noThreeD="1" val="0"/>
</file>

<file path=xl/ctrlProps/ctrlProp13.xml><?xml version="1.0" encoding="utf-8"?>
<formControlPr xmlns="http://schemas.microsoft.com/office/spreadsheetml/2009/9/main" objectType="Drop" dropStyle="combo" dx="16" fmlaLink="$R$87" fmlaRange="$O$85:$O$87" noThreeD="1" sel="2" val="0"/>
</file>

<file path=xl/ctrlProps/ctrlProp14.xml><?xml version="1.0" encoding="utf-8"?>
<formControlPr xmlns="http://schemas.microsoft.com/office/spreadsheetml/2009/9/main" objectType="Drop" dropStyle="combo" dx="16" fmlaLink="$R$88" fmlaRange="$O$85:$O$87" noThreeD="1" sel="2" val="0"/>
</file>

<file path=xl/ctrlProps/ctrlProp15.xml><?xml version="1.0" encoding="utf-8"?>
<formControlPr xmlns="http://schemas.microsoft.com/office/spreadsheetml/2009/9/main" objectType="Drop" dropStyle="combo" dx="16" fmlaLink="$R$89" fmlaRange="$O$85:$O$87" noThreeD="1" sel="2" val="0"/>
</file>

<file path=xl/ctrlProps/ctrlProp16.xml><?xml version="1.0" encoding="utf-8"?>
<formControlPr xmlns="http://schemas.microsoft.com/office/spreadsheetml/2009/9/main" objectType="CheckBox" fmlaLink="$V$64" lockText="1" noThreeD="1"/>
</file>

<file path=xl/ctrlProps/ctrlProp17.xml><?xml version="1.0" encoding="utf-8"?>
<formControlPr xmlns="http://schemas.microsoft.com/office/spreadsheetml/2009/9/main" objectType="CheckBox" checked="Checked" fmlaLink="$V$65" lockText="1" noThreeD="1"/>
</file>

<file path=xl/ctrlProps/ctrlProp18.xml><?xml version="1.0" encoding="utf-8"?>
<formControlPr xmlns="http://schemas.microsoft.com/office/spreadsheetml/2009/9/main" objectType="CheckBox" fmlaLink="$V$66" lockText="1" noThreeD="1"/>
</file>

<file path=xl/ctrlProps/ctrlProp19.xml><?xml version="1.0" encoding="utf-8"?>
<formControlPr xmlns="http://schemas.microsoft.com/office/spreadsheetml/2009/9/main" objectType="CheckBox" fmlaLink="$V$67" lockText="1" noThreeD="1"/>
</file>

<file path=xl/ctrlProps/ctrlProp2.xml><?xml version="1.0" encoding="utf-8"?>
<formControlPr xmlns="http://schemas.microsoft.com/office/spreadsheetml/2009/9/main" objectType="Drop" dropLines="15" dropStyle="combo" dx="16" fmlaLink="$P$73" fmlaRange="$E$51:$E$65" noThreeD="1" sel="3" val="0"/>
</file>

<file path=xl/ctrlProps/ctrlProp20.xml><?xml version="1.0" encoding="utf-8"?>
<formControlPr xmlns="http://schemas.microsoft.com/office/spreadsheetml/2009/9/main" objectType="CheckBox" fmlaLink="$V$68" lockText="1" noThreeD="1"/>
</file>

<file path=xl/ctrlProps/ctrlProp21.xml><?xml version="1.0" encoding="utf-8"?>
<formControlPr xmlns="http://schemas.microsoft.com/office/spreadsheetml/2009/9/main" objectType="CheckBox" fmlaLink="$V$73" lockText="1" noThreeD="1"/>
</file>

<file path=xl/ctrlProps/ctrlProp22.xml><?xml version="1.0" encoding="utf-8"?>
<formControlPr xmlns="http://schemas.microsoft.com/office/spreadsheetml/2009/9/main" objectType="CheckBox" fmlaLink="$V$74" lockText="1" noThreeD="1"/>
</file>

<file path=xl/ctrlProps/ctrlProp23.xml><?xml version="1.0" encoding="utf-8"?>
<formControlPr xmlns="http://schemas.microsoft.com/office/spreadsheetml/2009/9/main" objectType="CheckBox" fmlaLink="$V$75" lockText="1" noThreeD="1"/>
</file>

<file path=xl/ctrlProps/ctrlProp24.xml><?xml version="1.0" encoding="utf-8"?>
<formControlPr xmlns="http://schemas.microsoft.com/office/spreadsheetml/2009/9/main" objectType="CheckBox" fmlaLink="$V$76" lockText="1" noThreeD="1"/>
</file>

<file path=xl/ctrlProps/ctrlProp25.xml><?xml version="1.0" encoding="utf-8"?>
<formControlPr xmlns="http://schemas.microsoft.com/office/spreadsheetml/2009/9/main" objectType="CheckBox" fmlaLink="$V$77" lockText="1" noThreeD="1"/>
</file>

<file path=xl/ctrlProps/ctrlProp26.xml><?xml version="1.0" encoding="utf-8"?>
<formControlPr xmlns="http://schemas.microsoft.com/office/spreadsheetml/2009/9/main" objectType="CheckBox" fmlaLink="$X$64" lockText="1" noThreeD="1"/>
</file>

<file path=xl/ctrlProps/ctrlProp27.xml><?xml version="1.0" encoding="utf-8"?>
<formControlPr xmlns="http://schemas.microsoft.com/office/spreadsheetml/2009/9/main" objectType="CheckBox" fmlaLink="$X$65" lockText="1" noThreeD="1"/>
</file>

<file path=xl/ctrlProps/ctrlProp28.xml><?xml version="1.0" encoding="utf-8"?>
<formControlPr xmlns="http://schemas.microsoft.com/office/spreadsheetml/2009/9/main" objectType="CheckBox" fmlaLink="$X$66" lockText="1" noThreeD="1"/>
</file>

<file path=xl/ctrlProps/ctrlProp29.xml><?xml version="1.0" encoding="utf-8"?>
<formControlPr xmlns="http://schemas.microsoft.com/office/spreadsheetml/2009/9/main" objectType="CheckBox" fmlaLink="$X$67" lockText="1" noThreeD="1"/>
</file>

<file path=xl/ctrlProps/ctrlProp3.xml><?xml version="1.0" encoding="utf-8"?>
<formControlPr xmlns="http://schemas.microsoft.com/office/spreadsheetml/2009/9/main" objectType="Drop" dropLines="15" dropStyle="combo" dx="16" fmlaLink="$P$75" fmlaRange="$E$51:$E$65" noThreeD="1" sel="2" val="0"/>
</file>

<file path=xl/ctrlProps/ctrlProp30.xml><?xml version="1.0" encoding="utf-8"?>
<formControlPr xmlns="http://schemas.microsoft.com/office/spreadsheetml/2009/9/main" objectType="CheckBox" fmlaLink="$X$68" lockText="1" noThreeD="1"/>
</file>

<file path=xl/ctrlProps/ctrlProp31.xml><?xml version="1.0" encoding="utf-8"?>
<formControlPr xmlns="http://schemas.microsoft.com/office/spreadsheetml/2009/9/main" objectType="Drop" dropStyle="combo" dx="16" fmlaLink="$I$177" fmlaRange="$H$171:$H$174" noThreeD="1" sel="4" val="0"/>
</file>

<file path=xl/ctrlProps/ctrlProp32.xml><?xml version="1.0" encoding="utf-8"?>
<formControlPr xmlns="http://schemas.microsoft.com/office/spreadsheetml/2009/9/main" objectType="Drop" dropStyle="combo" dx="16" fmlaLink="$I$176" fmlaRange="$H$171:$H$174" noThreeD="1" sel="4" val="0"/>
</file>

<file path=xl/ctrlProps/ctrlProp33.xml><?xml version="1.0" encoding="utf-8"?>
<formControlPr xmlns="http://schemas.microsoft.com/office/spreadsheetml/2009/9/main" objectType="Drop" dropLines="20" dropStyle="combo" dx="16" fmlaLink="$E$179" fmlaRange="$D$162:$D$178" noThreeD="1" sel="5" val="0"/>
</file>

<file path=xl/ctrlProps/ctrlProp34.xml><?xml version="1.0" encoding="utf-8"?>
<formControlPr xmlns="http://schemas.microsoft.com/office/spreadsheetml/2009/9/main" objectType="Drop" dropLines="6" dropStyle="combo" dx="16" fmlaLink="$I$168" fmlaRange="$H$162:$H$167" noThreeD="1" sel="6" val="0"/>
</file>

<file path=xl/ctrlProps/ctrlProp35.xml><?xml version="1.0" encoding="utf-8"?>
<formControlPr xmlns="http://schemas.microsoft.com/office/spreadsheetml/2009/9/main" objectType="Scroll" dx="16" fmlaLink="$AH$78" horiz="1" max="50" min="15" page="10" val="33"/>
</file>

<file path=xl/ctrlProps/ctrlProp36.xml><?xml version="1.0" encoding="utf-8"?>
<formControlPr xmlns="http://schemas.microsoft.com/office/spreadsheetml/2009/9/main" objectType="Scroll" dx="16" fmlaLink="$AH$80" horiz="1" max="110" min="70" page="10" val="96"/>
</file>

<file path=xl/ctrlProps/ctrlProp37.xml><?xml version="1.0" encoding="utf-8"?>
<formControlPr xmlns="http://schemas.microsoft.com/office/spreadsheetml/2009/9/main" objectType="Scroll" dx="16" fmlaLink="$AH$82" horiz="1" max="25" min="10" page="10" val="23"/>
</file>

<file path=xl/ctrlProps/ctrlProp38.xml><?xml version="1.0" encoding="utf-8"?>
<formControlPr xmlns="http://schemas.microsoft.com/office/spreadsheetml/2009/9/main" objectType="Drop" dropLines="15" dropStyle="combo" dx="16" fmlaLink="$R$83" fmlaRange="$D$51:$D$65" noThreeD="1" val="0"/>
</file>

<file path=xl/ctrlProps/ctrlProp39.xml><?xml version="1.0" encoding="utf-8"?>
<formControlPr xmlns="http://schemas.microsoft.com/office/spreadsheetml/2009/9/main" objectType="Drop" dropLines="15" dropStyle="combo" dx="16" fmlaLink="$P$83" fmlaRange="$E$51:$E$65" noThreeD="1" val="0"/>
</file>

<file path=xl/ctrlProps/ctrlProp4.xml><?xml version="1.0" encoding="utf-8"?>
<formControlPr xmlns="http://schemas.microsoft.com/office/spreadsheetml/2009/9/main" objectType="Drop" dropLines="15" dropStyle="combo" dx="16" fmlaLink="$R$75" fmlaRange="$D$51:$D$65" noThreeD="1" sel="2" val="0"/>
</file>

<file path=xl/ctrlProps/ctrlProp40.xml><?xml version="1.0" encoding="utf-8"?>
<formControlPr xmlns="http://schemas.microsoft.com/office/spreadsheetml/2009/9/main" objectType="Drop" dropStyle="combo" dx="16" fmlaLink="$R$90" fmlaRange="$O$85:$O$87" noThreeD="1" sel="2" val="0"/>
</file>

<file path=xl/ctrlProps/ctrlProp41.xml><?xml version="1.0" encoding="utf-8"?>
<formControlPr xmlns="http://schemas.microsoft.com/office/spreadsheetml/2009/9/main" objectType="CheckBox" fmlaLink="$V$69" lockText="1" noThreeD="1"/>
</file>

<file path=xl/ctrlProps/ctrlProp42.xml><?xml version="1.0" encoding="utf-8"?>
<formControlPr xmlns="http://schemas.microsoft.com/office/spreadsheetml/2009/9/main" objectType="CheckBox" fmlaLink="$V$78" lockText="1" noThreeD="1"/>
</file>

<file path=xl/ctrlProps/ctrlProp43.xml><?xml version="1.0" encoding="utf-8"?>
<formControlPr xmlns="http://schemas.microsoft.com/office/spreadsheetml/2009/9/main" objectType="CheckBox" fmlaLink="$X$69" lockText="1" noThreeD="1"/>
</file>

<file path=xl/ctrlProps/ctrlProp5.xml><?xml version="1.0" encoding="utf-8"?>
<formControlPr xmlns="http://schemas.microsoft.com/office/spreadsheetml/2009/9/main" objectType="Drop" dropLines="15" dropStyle="combo" dx="16" fmlaLink="$P$77" fmlaRange="$E$51:$E$65" noThreeD="1" sel="15" val="0"/>
</file>

<file path=xl/ctrlProps/ctrlProp6.xml><?xml version="1.0" encoding="utf-8"?>
<formControlPr xmlns="http://schemas.microsoft.com/office/spreadsheetml/2009/9/main" objectType="Drop" dropLines="15" dropStyle="combo" dx="16" fmlaLink="$R$77" fmlaRange="$D$51:$D$65" noThreeD="1" val="0"/>
</file>

<file path=xl/ctrlProps/ctrlProp7.xml><?xml version="1.0" encoding="utf-8"?>
<formControlPr xmlns="http://schemas.microsoft.com/office/spreadsheetml/2009/9/main" objectType="Drop" dropLines="15" dropStyle="combo" dx="16" fmlaLink="$P$79" fmlaRange="$E$51:$E$65" noThreeD="1" sel="5" val="0"/>
</file>

<file path=xl/ctrlProps/ctrlProp8.xml><?xml version="1.0" encoding="utf-8"?>
<formControlPr xmlns="http://schemas.microsoft.com/office/spreadsheetml/2009/9/main" objectType="Drop" dropLines="15" dropStyle="combo" dx="16" fmlaLink="$R$79" fmlaRange="$D$51:$D$65" noThreeD="1" val="0"/>
</file>

<file path=xl/ctrlProps/ctrlProp9.xml><?xml version="1.0" encoding="utf-8"?>
<formControlPr xmlns="http://schemas.microsoft.com/office/spreadsheetml/2009/9/main" objectType="Drop" dropLines="15" dropStyle="combo" dx="16" fmlaLink="$R$81" fmlaRange="$D$51:$D$65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27</xdr:row>
          <xdr:rowOff>9525</xdr:rowOff>
        </xdr:from>
        <xdr:to>
          <xdr:col>48</xdr:col>
          <xdr:colOff>171450</xdr:colOff>
          <xdr:row>28</xdr:row>
          <xdr:rowOff>38100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25</xdr:row>
          <xdr:rowOff>9525</xdr:rowOff>
        </xdr:from>
        <xdr:to>
          <xdr:col>48</xdr:col>
          <xdr:colOff>171450</xdr:colOff>
          <xdr:row>26</xdr:row>
          <xdr:rowOff>38100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25</xdr:row>
          <xdr:rowOff>9525</xdr:rowOff>
        </xdr:from>
        <xdr:to>
          <xdr:col>51</xdr:col>
          <xdr:colOff>161925</xdr:colOff>
          <xdr:row>26</xdr:row>
          <xdr:rowOff>38100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9525</xdr:colOff>
          <xdr:row>27</xdr:row>
          <xdr:rowOff>9525</xdr:rowOff>
        </xdr:from>
        <xdr:to>
          <xdr:col>51</xdr:col>
          <xdr:colOff>171450</xdr:colOff>
          <xdr:row>28</xdr:row>
          <xdr:rowOff>38100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9525</xdr:colOff>
          <xdr:row>25</xdr:row>
          <xdr:rowOff>9525</xdr:rowOff>
        </xdr:from>
        <xdr:to>
          <xdr:col>53</xdr:col>
          <xdr:colOff>666750</xdr:colOff>
          <xdr:row>26</xdr:row>
          <xdr:rowOff>38100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9525</xdr:colOff>
          <xdr:row>27</xdr:row>
          <xdr:rowOff>9525</xdr:rowOff>
        </xdr:from>
        <xdr:to>
          <xdr:col>53</xdr:col>
          <xdr:colOff>666750</xdr:colOff>
          <xdr:row>28</xdr:row>
          <xdr:rowOff>38100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24</xdr:row>
          <xdr:rowOff>190500</xdr:rowOff>
        </xdr:from>
        <xdr:to>
          <xdr:col>56</xdr:col>
          <xdr:colOff>666750</xdr:colOff>
          <xdr:row>26</xdr:row>
          <xdr:rowOff>28575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714375</xdr:colOff>
          <xdr:row>27</xdr:row>
          <xdr:rowOff>0</xdr:rowOff>
        </xdr:from>
        <xdr:to>
          <xdr:col>56</xdr:col>
          <xdr:colOff>647700</xdr:colOff>
          <xdr:row>28</xdr:row>
          <xdr:rowOff>28575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27</xdr:row>
          <xdr:rowOff>0</xdr:rowOff>
        </xdr:from>
        <xdr:to>
          <xdr:col>59</xdr:col>
          <xdr:colOff>657225</xdr:colOff>
          <xdr:row>28</xdr:row>
          <xdr:rowOff>28575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25</xdr:row>
          <xdr:rowOff>0</xdr:rowOff>
        </xdr:from>
        <xdr:to>
          <xdr:col>59</xdr:col>
          <xdr:colOff>657225</xdr:colOff>
          <xdr:row>26</xdr:row>
          <xdr:rowOff>28575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29</xdr:row>
          <xdr:rowOff>9525</xdr:rowOff>
        </xdr:from>
        <xdr:to>
          <xdr:col>48</xdr:col>
          <xdr:colOff>171450</xdr:colOff>
          <xdr:row>30</xdr:row>
          <xdr:rowOff>38100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29</xdr:row>
          <xdr:rowOff>0</xdr:rowOff>
        </xdr:from>
        <xdr:to>
          <xdr:col>51</xdr:col>
          <xdr:colOff>161925</xdr:colOff>
          <xdr:row>30</xdr:row>
          <xdr:rowOff>28575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0</xdr:colOff>
          <xdr:row>29</xdr:row>
          <xdr:rowOff>9525</xdr:rowOff>
        </xdr:from>
        <xdr:to>
          <xdr:col>53</xdr:col>
          <xdr:colOff>666750</xdr:colOff>
          <xdr:row>30</xdr:row>
          <xdr:rowOff>38100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9525</xdr:colOff>
          <xdr:row>29</xdr:row>
          <xdr:rowOff>0</xdr:rowOff>
        </xdr:from>
        <xdr:to>
          <xdr:col>56</xdr:col>
          <xdr:colOff>657225</xdr:colOff>
          <xdr:row>30</xdr:row>
          <xdr:rowOff>28575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29</xdr:row>
          <xdr:rowOff>9525</xdr:rowOff>
        </xdr:from>
        <xdr:to>
          <xdr:col>59</xdr:col>
          <xdr:colOff>657225</xdr:colOff>
          <xdr:row>30</xdr:row>
          <xdr:rowOff>38100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31</xdr:row>
          <xdr:rowOff>9525</xdr:rowOff>
        </xdr:from>
        <xdr:to>
          <xdr:col>48</xdr:col>
          <xdr:colOff>381000</xdr:colOff>
          <xdr:row>32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vodovodu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31</xdr:row>
          <xdr:rowOff>9525</xdr:rowOff>
        </xdr:from>
        <xdr:to>
          <xdr:col>51</xdr:col>
          <xdr:colOff>381000</xdr:colOff>
          <xdr:row>32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vodovodu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31</xdr:row>
          <xdr:rowOff>9525</xdr:rowOff>
        </xdr:from>
        <xdr:to>
          <xdr:col>53</xdr:col>
          <xdr:colOff>647700</xdr:colOff>
          <xdr:row>32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vodovodu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31</xdr:row>
          <xdr:rowOff>9525</xdr:rowOff>
        </xdr:from>
        <xdr:to>
          <xdr:col>56</xdr:col>
          <xdr:colOff>647700</xdr:colOff>
          <xdr:row>32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vodovodu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31</xdr:row>
          <xdr:rowOff>9525</xdr:rowOff>
        </xdr:from>
        <xdr:to>
          <xdr:col>59</xdr:col>
          <xdr:colOff>647700</xdr:colOff>
          <xdr:row>32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vodovodu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33</xdr:row>
          <xdr:rowOff>9525</xdr:rowOff>
        </xdr:from>
        <xdr:to>
          <xdr:col>47</xdr:col>
          <xdr:colOff>504825</xdr:colOff>
          <xdr:row>34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33</xdr:row>
          <xdr:rowOff>0</xdr:rowOff>
        </xdr:from>
        <xdr:to>
          <xdr:col>50</xdr:col>
          <xdr:colOff>523875</xdr:colOff>
          <xdr:row>34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33</xdr:row>
          <xdr:rowOff>0</xdr:rowOff>
        </xdr:from>
        <xdr:to>
          <xdr:col>53</xdr:col>
          <xdr:colOff>647700</xdr:colOff>
          <xdr:row>34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33</xdr:row>
          <xdr:rowOff>0</xdr:rowOff>
        </xdr:from>
        <xdr:to>
          <xdr:col>56</xdr:col>
          <xdr:colOff>495300</xdr:colOff>
          <xdr:row>34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33</xdr:row>
          <xdr:rowOff>9525</xdr:rowOff>
        </xdr:from>
        <xdr:to>
          <xdr:col>59</xdr:col>
          <xdr:colOff>495300</xdr:colOff>
          <xdr:row>34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35</xdr:row>
          <xdr:rowOff>9525</xdr:rowOff>
        </xdr:from>
        <xdr:to>
          <xdr:col>47</xdr:col>
          <xdr:colOff>495300</xdr:colOff>
          <xdr:row>36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35</xdr:row>
          <xdr:rowOff>0</xdr:rowOff>
        </xdr:from>
        <xdr:to>
          <xdr:col>50</xdr:col>
          <xdr:colOff>514350</xdr:colOff>
          <xdr:row>36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35</xdr:row>
          <xdr:rowOff>9525</xdr:rowOff>
        </xdr:from>
        <xdr:to>
          <xdr:col>53</xdr:col>
          <xdr:colOff>495300</xdr:colOff>
          <xdr:row>36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714375</xdr:colOff>
          <xdr:row>35</xdr:row>
          <xdr:rowOff>9525</xdr:rowOff>
        </xdr:from>
        <xdr:to>
          <xdr:col>56</xdr:col>
          <xdr:colOff>485775</xdr:colOff>
          <xdr:row>36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35</xdr:row>
          <xdr:rowOff>9525</xdr:rowOff>
        </xdr:from>
        <xdr:to>
          <xdr:col>59</xdr:col>
          <xdr:colOff>638175</xdr:colOff>
          <xdr:row>36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0</xdr:colOff>
          <xdr:row>60</xdr:row>
          <xdr:rowOff>0</xdr:rowOff>
        </xdr:from>
        <xdr:to>
          <xdr:col>54</xdr:col>
          <xdr:colOff>161925</xdr:colOff>
          <xdr:row>61</xdr:row>
          <xdr:rowOff>28575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60</xdr:row>
          <xdr:rowOff>0</xdr:rowOff>
        </xdr:from>
        <xdr:to>
          <xdr:col>51</xdr:col>
          <xdr:colOff>161925</xdr:colOff>
          <xdr:row>61</xdr:row>
          <xdr:rowOff>28575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60</xdr:row>
          <xdr:rowOff>0</xdr:rowOff>
        </xdr:from>
        <xdr:to>
          <xdr:col>57</xdr:col>
          <xdr:colOff>161925</xdr:colOff>
          <xdr:row>61</xdr:row>
          <xdr:rowOff>28575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60</xdr:row>
          <xdr:rowOff>0</xdr:rowOff>
        </xdr:from>
        <xdr:to>
          <xdr:col>60</xdr:col>
          <xdr:colOff>161925</xdr:colOff>
          <xdr:row>61</xdr:row>
          <xdr:rowOff>28575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352425</xdr:colOff>
          <xdr:row>72</xdr:row>
          <xdr:rowOff>0</xdr:rowOff>
        </xdr:from>
        <xdr:to>
          <xdr:col>58</xdr:col>
          <xdr:colOff>704850</xdr:colOff>
          <xdr:row>73</xdr:row>
          <xdr:rowOff>28575</xdr:rowOff>
        </xdr:to>
        <xdr:sp macro="" textlink="">
          <xdr:nvSpPr>
            <xdr:cNvPr id="1070" name="Scroll Bar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342900</xdr:colOff>
          <xdr:row>75</xdr:row>
          <xdr:rowOff>180975</xdr:rowOff>
        </xdr:from>
        <xdr:to>
          <xdr:col>58</xdr:col>
          <xdr:colOff>695325</xdr:colOff>
          <xdr:row>77</xdr:row>
          <xdr:rowOff>9525</xdr:rowOff>
        </xdr:to>
        <xdr:sp macro="" textlink="">
          <xdr:nvSpPr>
            <xdr:cNvPr id="1071" name="Scroll Bar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342900</xdr:colOff>
          <xdr:row>86</xdr:row>
          <xdr:rowOff>180975</xdr:rowOff>
        </xdr:from>
        <xdr:to>
          <xdr:col>58</xdr:col>
          <xdr:colOff>695325</xdr:colOff>
          <xdr:row>88</xdr:row>
          <xdr:rowOff>19050</xdr:rowOff>
        </xdr:to>
        <xdr:sp macro="" textlink="">
          <xdr:nvSpPr>
            <xdr:cNvPr id="1072" name="Scroll Bar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46</xdr:col>
      <xdr:colOff>257175</xdr:colOff>
      <xdr:row>87</xdr:row>
      <xdr:rowOff>0</xdr:rowOff>
    </xdr:from>
    <xdr:to>
      <xdr:col>46</xdr:col>
      <xdr:colOff>647700</xdr:colOff>
      <xdr:row>91</xdr:row>
      <xdr:rowOff>133350</xdr:rowOff>
    </xdr:to>
    <xdr:sp macro="" textlink="">
      <xdr:nvSpPr>
        <xdr:cNvPr id="6" name="Šipka ohnutá nahoru 5"/>
        <xdr:cNvSpPr/>
      </xdr:nvSpPr>
      <xdr:spPr>
        <a:xfrm>
          <a:off x="30575250" y="15316200"/>
          <a:ext cx="390525" cy="895350"/>
        </a:xfrm>
        <a:prstGeom prst="bentUpArrow">
          <a:avLst/>
        </a:prstGeom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27</xdr:row>
          <xdr:rowOff>0</xdr:rowOff>
        </xdr:from>
        <xdr:to>
          <xdr:col>62</xdr:col>
          <xdr:colOff>657225</xdr:colOff>
          <xdr:row>28</xdr:row>
          <xdr:rowOff>28575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25</xdr:row>
          <xdr:rowOff>0</xdr:rowOff>
        </xdr:from>
        <xdr:to>
          <xdr:col>62</xdr:col>
          <xdr:colOff>657225</xdr:colOff>
          <xdr:row>26</xdr:row>
          <xdr:rowOff>28575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29</xdr:row>
          <xdr:rowOff>9525</xdr:rowOff>
        </xdr:from>
        <xdr:to>
          <xdr:col>62</xdr:col>
          <xdr:colOff>657225</xdr:colOff>
          <xdr:row>30</xdr:row>
          <xdr:rowOff>38100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31</xdr:row>
          <xdr:rowOff>9525</xdr:rowOff>
        </xdr:from>
        <xdr:to>
          <xdr:col>62</xdr:col>
          <xdr:colOff>647700</xdr:colOff>
          <xdr:row>32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vodovodu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33</xdr:row>
          <xdr:rowOff>9525</xdr:rowOff>
        </xdr:from>
        <xdr:to>
          <xdr:col>62</xdr:col>
          <xdr:colOff>495300</xdr:colOff>
          <xdr:row>34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35</xdr:row>
          <xdr:rowOff>9525</xdr:rowOff>
        </xdr:from>
        <xdr:to>
          <xdr:col>62</xdr:col>
          <xdr:colOff>638175</xdr:colOff>
          <xdr:row>36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xdr:twoCellAnchor>
    <xdr:from>
      <xdr:col>56</xdr:col>
      <xdr:colOff>714375</xdr:colOff>
      <xdr:row>88</xdr:row>
      <xdr:rowOff>104775</xdr:rowOff>
    </xdr:from>
    <xdr:to>
      <xdr:col>64</xdr:col>
      <xdr:colOff>400051</xdr:colOff>
      <xdr:row>102</xdr:row>
      <xdr:rowOff>38100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685799</xdr:colOff>
      <xdr:row>64</xdr:row>
      <xdr:rowOff>66675</xdr:rowOff>
    </xdr:from>
    <xdr:to>
      <xdr:col>64</xdr:col>
      <xdr:colOff>9524</xdr:colOff>
      <xdr:row>71</xdr:row>
      <xdr:rowOff>95250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304800</xdr:colOff>
      <xdr:row>77</xdr:row>
      <xdr:rowOff>95250</xdr:rowOff>
    </xdr:from>
    <xdr:to>
      <xdr:col>34</xdr:col>
      <xdr:colOff>419100</xdr:colOff>
      <xdr:row>77</xdr:row>
      <xdr:rowOff>104775</xdr:rowOff>
    </xdr:to>
    <xdr:cxnSp macro="">
      <xdr:nvCxnSpPr>
        <xdr:cNvPr id="5" name="Přímá spojnice se šipkou 4"/>
        <xdr:cNvCxnSpPr/>
      </xdr:nvCxnSpPr>
      <xdr:spPr>
        <a:xfrm flipH="1" flipV="1">
          <a:off x="22078950" y="15116175"/>
          <a:ext cx="17716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333375</xdr:colOff>
      <xdr:row>79</xdr:row>
      <xdr:rowOff>85725</xdr:rowOff>
    </xdr:from>
    <xdr:to>
      <xdr:col>34</xdr:col>
      <xdr:colOff>447675</xdr:colOff>
      <xdr:row>79</xdr:row>
      <xdr:rowOff>95250</xdr:rowOff>
    </xdr:to>
    <xdr:cxnSp macro="">
      <xdr:nvCxnSpPr>
        <xdr:cNvPr id="50" name="Přímá spojnice se šipkou 49"/>
        <xdr:cNvCxnSpPr/>
      </xdr:nvCxnSpPr>
      <xdr:spPr>
        <a:xfrm flipH="1" flipV="1">
          <a:off x="22107525" y="15487650"/>
          <a:ext cx="17716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333375</xdr:colOff>
      <xdr:row>81</xdr:row>
      <xdr:rowOff>76200</xdr:rowOff>
    </xdr:from>
    <xdr:to>
      <xdr:col>34</xdr:col>
      <xdr:colOff>447675</xdr:colOff>
      <xdr:row>81</xdr:row>
      <xdr:rowOff>85725</xdr:rowOff>
    </xdr:to>
    <xdr:cxnSp macro="">
      <xdr:nvCxnSpPr>
        <xdr:cNvPr id="51" name="Přímá spojnice se šipkou 50"/>
        <xdr:cNvCxnSpPr/>
      </xdr:nvCxnSpPr>
      <xdr:spPr>
        <a:xfrm flipH="1" flipV="1">
          <a:off x="22107525" y="15859125"/>
          <a:ext cx="17716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BAF3FE"/>
  </sheetPr>
  <dimension ref="A1:BM223"/>
  <sheetViews>
    <sheetView showGridLines="0" tabSelected="1" topLeftCell="AT1" zoomScale="85" zoomScaleNormal="85" workbookViewId="0">
      <selection activeCell="AT1" sqref="AT1"/>
    </sheetView>
  </sheetViews>
  <sheetFormatPr defaultRowHeight="15" x14ac:dyDescent="0.25"/>
  <cols>
    <col min="1" max="2" width="1.7109375" style="1" hidden="1" customWidth="1"/>
    <col min="3" max="3" width="9.140625" style="1" hidden="1" customWidth="1"/>
    <col min="4" max="5" width="15.7109375" style="1" hidden="1" customWidth="1"/>
    <col min="6" max="8" width="9.140625" style="1" hidden="1" customWidth="1"/>
    <col min="9" max="9" width="10.7109375" style="1" hidden="1" customWidth="1"/>
    <col min="10" max="16" width="9.140625" style="1" hidden="1" customWidth="1"/>
    <col min="17" max="17" width="12.7109375" style="1" hidden="1" customWidth="1"/>
    <col min="18" max="21" width="9.140625" style="1" hidden="1" customWidth="1"/>
    <col min="22" max="22" width="13.85546875" style="1" hidden="1" customWidth="1"/>
    <col min="23" max="23" width="9.140625" style="1" hidden="1" customWidth="1"/>
    <col min="24" max="24" width="13" style="1" hidden="1" customWidth="1"/>
    <col min="25" max="25" width="9.140625" style="1" hidden="1" customWidth="1"/>
    <col min="26" max="26" width="14.140625" style="1" hidden="1" customWidth="1"/>
    <col min="27" max="27" width="10.28515625" style="1" hidden="1" customWidth="1"/>
    <col min="28" max="28" width="9.140625" style="1" hidden="1" customWidth="1"/>
    <col min="29" max="29" width="12.7109375" style="1" hidden="1" customWidth="1"/>
    <col min="30" max="30" width="16.7109375" style="1" hidden="1" customWidth="1"/>
    <col min="31" max="31" width="10.7109375" style="1" hidden="1" customWidth="1"/>
    <col min="32" max="32" width="15.85546875" style="1" hidden="1" customWidth="1"/>
    <col min="33" max="33" width="9.140625" style="1" hidden="1" customWidth="1"/>
    <col min="34" max="34" width="15.7109375" style="1" hidden="1" customWidth="1"/>
    <col min="35" max="35" width="9.140625" style="1" hidden="1" customWidth="1"/>
    <col min="36" max="36" width="11.7109375" style="1" hidden="1" customWidth="1"/>
    <col min="37" max="37" width="9.7109375" style="1" hidden="1" customWidth="1"/>
    <col min="38" max="38" width="10.7109375" style="1" hidden="1" customWidth="1"/>
    <col min="39" max="39" width="9.140625" style="1" hidden="1" customWidth="1"/>
    <col min="40" max="40" width="14.7109375" style="1" hidden="1" customWidth="1"/>
    <col min="41" max="45" width="9.140625" style="1" hidden="1" customWidth="1"/>
    <col min="46" max="46" width="13.28515625" style="1" customWidth="1"/>
    <col min="47" max="64" width="10.85546875" style="1" customWidth="1"/>
    <col min="65" max="16384" width="9.140625" style="1"/>
  </cols>
  <sheetData>
    <row r="1" spans="1:65" ht="15.75" customHeight="1" thickTop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95" t="s">
        <v>239</v>
      </c>
      <c r="AU1" s="177" t="s">
        <v>171</v>
      </c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69"/>
    </row>
    <row r="2" spans="1:65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3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70"/>
    </row>
    <row r="3" spans="1:65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71" t="s">
        <v>48</v>
      </c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1"/>
      <c r="BK3" s="71"/>
      <c r="BL3" s="71"/>
      <c r="BM3" s="70"/>
    </row>
    <row r="4" spans="1:6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3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0"/>
    </row>
    <row r="5" spans="1:6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3"/>
      <c r="AU5" s="71" t="s">
        <v>49</v>
      </c>
      <c r="AV5" s="71" t="s">
        <v>73</v>
      </c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0"/>
    </row>
    <row r="6" spans="1:65" x14ac:dyDescent="0.25">
      <c r="A6" s="5"/>
      <c r="B6" s="5"/>
      <c r="C6" s="96" t="s">
        <v>212</v>
      </c>
      <c r="D6" s="97"/>
      <c r="E6" s="6" t="s">
        <v>0</v>
      </c>
      <c r="F6" s="102" t="s">
        <v>1</v>
      </c>
      <c r="G6" s="103"/>
      <c r="H6" s="104"/>
      <c r="I6" s="102" t="s">
        <v>2</v>
      </c>
      <c r="J6" s="103"/>
      <c r="K6" s="104"/>
      <c r="L6" s="102" t="s">
        <v>3</v>
      </c>
      <c r="M6" s="103"/>
      <c r="N6" s="104"/>
      <c r="O6" s="102" t="s">
        <v>4</v>
      </c>
      <c r="P6" s="103"/>
      <c r="Q6" s="104"/>
      <c r="R6" s="102" t="s">
        <v>5</v>
      </c>
      <c r="S6" s="103"/>
      <c r="T6" s="10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3"/>
      <c r="AU6" s="71" t="s">
        <v>51</v>
      </c>
      <c r="AV6" s="71" t="s">
        <v>50</v>
      </c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0"/>
    </row>
    <row r="7" spans="1:65" x14ac:dyDescent="0.25">
      <c r="A7" s="5"/>
      <c r="B7" s="5"/>
      <c r="C7" s="98"/>
      <c r="D7" s="99"/>
      <c r="E7" s="7" t="s">
        <v>6</v>
      </c>
      <c r="F7" s="8">
        <v>1.2</v>
      </c>
      <c r="G7" s="9">
        <v>1.5</v>
      </c>
      <c r="H7" s="9">
        <v>2</v>
      </c>
      <c r="I7" s="8">
        <v>1.2</v>
      </c>
      <c r="J7" s="9">
        <v>1.5</v>
      </c>
      <c r="K7" s="9">
        <v>2</v>
      </c>
      <c r="L7" s="8">
        <v>1.2</v>
      </c>
      <c r="M7" s="9">
        <v>1.5</v>
      </c>
      <c r="N7" s="9">
        <v>2</v>
      </c>
      <c r="O7" s="8">
        <v>1.2</v>
      </c>
      <c r="P7" s="9">
        <v>1.5</v>
      </c>
      <c r="Q7" s="9">
        <v>2</v>
      </c>
      <c r="R7" s="8">
        <v>1.2</v>
      </c>
      <c r="S7" s="9">
        <v>1.5</v>
      </c>
      <c r="T7" s="9">
        <v>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3"/>
      <c r="AU7" s="71" t="s">
        <v>52</v>
      </c>
      <c r="AV7" s="71" t="s">
        <v>55</v>
      </c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0"/>
    </row>
    <row r="8" spans="1:65" x14ac:dyDescent="0.25">
      <c r="A8" s="5"/>
      <c r="B8" s="5"/>
      <c r="C8" s="5"/>
      <c r="D8" s="5"/>
      <c r="E8" s="9" t="s">
        <v>7</v>
      </c>
      <c r="F8" s="10">
        <v>147</v>
      </c>
      <c r="G8" s="10">
        <v>192</v>
      </c>
      <c r="H8" s="10">
        <v>211</v>
      </c>
      <c r="I8" s="10">
        <v>147</v>
      </c>
      <c r="J8" s="10">
        <v>192</v>
      </c>
      <c r="K8" s="10">
        <v>211</v>
      </c>
      <c r="L8" s="10">
        <v>147</v>
      </c>
      <c r="M8" s="10">
        <v>192</v>
      </c>
      <c r="N8" s="10">
        <v>211</v>
      </c>
      <c r="O8" s="10">
        <v>147</v>
      </c>
      <c r="P8" s="10">
        <v>192</v>
      </c>
      <c r="Q8" s="10">
        <v>211</v>
      </c>
      <c r="R8" s="10">
        <v>147</v>
      </c>
      <c r="S8" s="10">
        <v>192</v>
      </c>
      <c r="T8" s="10">
        <v>211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3"/>
      <c r="AU8" s="71" t="s">
        <v>53</v>
      </c>
      <c r="AV8" s="71" t="s">
        <v>162</v>
      </c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0"/>
    </row>
    <row r="9" spans="1:65" x14ac:dyDescent="0.25">
      <c r="A9" s="5"/>
      <c r="B9" s="5"/>
      <c r="C9" s="5"/>
      <c r="D9" s="5"/>
      <c r="E9" s="9" t="s">
        <v>8</v>
      </c>
      <c r="F9" s="10">
        <v>147</v>
      </c>
      <c r="G9" s="10">
        <v>192</v>
      </c>
      <c r="H9" s="10">
        <v>211</v>
      </c>
      <c r="I9" s="10">
        <v>147</v>
      </c>
      <c r="J9" s="10">
        <v>192</v>
      </c>
      <c r="K9" s="10">
        <v>211</v>
      </c>
      <c r="L9" s="10">
        <v>147</v>
      </c>
      <c r="M9" s="10">
        <v>192</v>
      </c>
      <c r="N9" s="10">
        <v>211</v>
      </c>
      <c r="O9" s="10">
        <v>147</v>
      </c>
      <c r="P9" s="10">
        <v>192</v>
      </c>
      <c r="Q9" s="10">
        <v>211</v>
      </c>
      <c r="R9" s="10">
        <v>147</v>
      </c>
      <c r="S9" s="10">
        <v>192</v>
      </c>
      <c r="T9" s="10">
        <v>211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3"/>
      <c r="AU9" s="71" t="s">
        <v>54</v>
      </c>
      <c r="AV9" s="71" t="s">
        <v>56</v>
      </c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0"/>
    </row>
    <row r="10" spans="1:65" x14ac:dyDescent="0.25">
      <c r="A10" s="5"/>
      <c r="B10" s="5"/>
      <c r="C10" s="5"/>
      <c r="D10" s="5"/>
      <c r="E10" s="9" t="s">
        <v>9</v>
      </c>
      <c r="F10" s="10">
        <v>162</v>
      </c>
      <c r="G10" s="10">
        <v>211</v>
      </c>
      <c r="H10" s="10">
        <v>292</v>
      </c>
      <c r="I10" s="10">
        <v>162</v>
      </c>
      <c r="J10" s="10">
        <v>211</v>
      </c>
      <c r="K10" s="10">
        <v>292</v>
      </c>
      <c r="L10" s="10">
        <v>162</v>
      </c>
      <c r="M10" s="10">
        <v>211</v>
      </c>
      <c r="N10" s="10">
        <v>292</v>
      </c>
      <c r="O10" s="10">
        <v>162</v>
      </c>
      <c r="P10" s="10">
        <v>211</v>
      </c>
      <c r="Q10" s="10">
        <v>292</v>
      </c>
      <c r="R10" s="10">
        <v>162</v>
      </c>
      <c r="S10" s="10">
        <v>211</v>
      </c>
      <c r="T10" s="10">
        <v>292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3"/>
      <c r="AU10" s="71" t="s">
        <v>59</v>
      </c>
      <c r="AV10" s="71" t="s">
        <v>57</v>
      </c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0"/>
    </row>
    <row r="11" spans="1:65" x14ac:dyDescent="0.25">
      <c r="A11" s="5"/>
      <c r="B11" s="5"/>
      <c r="C11" s="5"/>
      <c r="D11" s="5"/>
      <c r="E11" s="9" t="s">
        <v>10</v>
      </c>
      <c r="F11" s="10">
        <v>162</v>
      </c>
      <c r="G11" s="10">
        <v>211</v>
      </c>
      <c r="H11" s="10">
        <v>292</v>
      </c>
      <c r="I11" s="10">
        <v>162</v>
      </c>
      <c r="J11" s="10">
        <v>211</v>
      </c>
      <c r="K11" s="10">
        <v>292</v>
      </c>
      <c r="L11" s="10">
        <v>162</v>
      </c>
      <c r="M11" s="10">
        <v>211</v>
      </c>
      <c r="N11" s="10">
        <v>292</v>
      </c>
      <c r="O11" s="10">
        <v>162</v>
      </c>
      <c r="P11" s="10">
        <v>211</v>
      </c>
      <c r="Q11" s="10">
        <v>292</v>
      </c>
      <c r="R11" s="10">
        <v>162</v>
      </c>
      <c r="S11" s="10">
        <v>211</v>
      </c>
      <c r="T11" s="10">
        <v>292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3"/>
      <c r="AU11" s="71" t="s">
        <v>60</v>
      </c>
      <c r="AV11" s="71" t="s">
        <v>58</v>
      </c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0"/>
    </row>
    <row r="12" spans="1:65" x14ac:dyDescent="0.25">
      <c r="A12" s="5"/>
      <c r="B12" s="5"/>
      <c r="C12" s="5"/>
      <c r="D12" s="5"/>
      <c r="E12" s="9" t="s">
        <v>11</v>
      </c>
      <c r="F12" s="10">
        <v>177</v>
      </c>
      <c r="G12" s="10">
        <v>230</v>
      </c>
      <c r="H12" s="10">
        <v>319</v>
      </c>
      <c r="I12" s="10">
        <v>177</v>
      </c>
      <c r="J12" s="10">
        <v>230</v>
      </c>
      <c r="K12" s="10">
        <v>319</v>
      </c>
      <c r="L12" s="10">
        <v>177</v>
      </c>
      <c r="M12" s="10">
        <v>230</v>
      </c>
      <c r="N12" s="10">
        <v>319</v>
      </c>
      <c r="O12" s="10">
        <v>177</v>
      </c>
      <c r="P12" s="10">
        <v>230</v>
      </c>
      <c r="Q12" s="10">
        <v>319</v>
      </c>
      <c r="R12" s="10">
        <v>177</v>
      </c>
      <c r="S12" s="10">
        <v>230</v>
      </c>
      <c r="T12" s="10">
        <v>319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3"/>
      <c r="AU12" s="71" t="s">
        <v>61</v>
      </c>
      <c r="AV12" s="71" t="s">
        <v>191</v>
      </c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0"/>
    </row>
    <row r="13" spans="1:65" x14ac:dyDescent="0.25">
      <c r="A13" s="5"/>
      <c r="B13" s="5"/>
      <c r="C13" s="5"/>
      <c r="D13" s="5"/>
      <c r="E13" s="9" t="s">
        <v>12</v>
      </c>
      <c r="F13" s="10">
        <v>177</v>
      </c>
      <c r="G13" s="10">
        <v>230</v>
      </c>
      <c r="H13" s="10">
        <v>319</v>
      </c>
      <c r="I13" s="10">
        <v>177</v>
      </c>
      <c r="J13" s="10">
        <v>230</v>
      </c>
      <c r="K13" s="10">
        <v>319</v>
      </c>
      <c r="L13" s="10">
        <v>177</v>
      </c>
      <c r="M13" s="10">
        <v>230</v>
      </c>
      <c r="N13" s="10">
        <v>319</v>
      </c>
      <c r="O13" s="10">
        <v>177</v>
      </c>
      <c r="P13" s="10">
        <v>230</v>
      </c>
      <c r="Q13" s="10">
        <v>319</v>
      </c>
      <c r="R13" s="10">
        <v>177</v>
      </c>
      <c r="S13" s="10">
        <v>230</v>
      </c>
      <c r="T13" s="10">
        <v>319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3"/>
      <c r="AU13" s="71" t="s">
        <v>62</v>
      </c>
      <c r="AV13" s="71" t="s">
        <v>178</v>
      </c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0"/>
    </row>
    <row r="14" spans="1:65" x14ac:dyDescent="0.25">
      <c r="A14" s="5"/>
      <c r="B14" s="5"/>
      <c r="C14" s="5"/>
      <c r="D14" s="5"/>
      <c r="E14" s="9" t="s">
        <v>13</v>
      </c>
      <c r="F14" s="10">
        <v>192</v>
      </c>
      <c r="G14" s="10">
        <v>249</v>
      </c>
      <c r="H14" s="10">
        <v>345</v>
      </c>
      <c r="I14" s="10">
        <v>192</v>
      </c>
      <c r="J14" s="10">
        <v>249</v>
      </c>
      <c r="K14" s="10">
        <v>345</v>
      </c>
      <c r="L14" s="10">
        <v>192</v>
      </c>
      <c r="M14" s="10">
        <v>249</v>
      </c>
      <c r="N14" s="10">
        <v>345</v>
      </c>
      <c r="O14" s="10">
        <v>192</v>
      </c>
      <c r="P14" s="10">
        <v>249</v>
      </c>
      <c r="Q14" s="10">
        <v>345</v>
      </c>
      <c r="R14" s="10">
        <v>192</v>
      </c>
      <c r="S14" s="10">
        <v>249</v>
      </c>
      <c r="T14" s="10">
        <v>345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3"/>
      <c r="AU14" s="71" t="s">
        <v>63</v>
      </c>
      <c r="AV14" s="71" t="s">
        <v>177</v>
      </c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0"/>
    </row>
    <row r="15" spans="1:65" x14ac:dyDescent="0.25">
      <c r="A15" s="5"/>
      <c r="B15" s="5"/>
      <c r="C15" s="5"/>
      <c r="D15" s="5"/>
      <c r="E15" s="9" t="s">
        <v>14</v>
      </c>
      <c r="F15" s="10">
        <v>147</v>
      </c>
      <c r="G15" s="10">
        <v>192</v>
      </c>
      <c r="H15" s="10">
        <v>211</v>
      </c>
      <c r="I15" s="10">
        <v>147</v>
      </c>
      <c r="J15" s="10">
        <v>192</v>
      </c>
      <c r="K15" s="10">
        <v>211</v>
      </c>
      <c r="L15" s="10">
        <v>147</v>
      </c>
      <c r="M15" s="10">
        <v>192</v>
      </c>
      <c r="N15" s="10">
        <v>211</v>
      </c>
      <c r="O15" s="10">
        <v>147</v>
      </c>
      <c r="P15" s="10">
        <v>192</v>
      </c>
      <c r="Q15" s="10">
        <v>211</v>
      </c>
      <c r="R15" s="10">
        <v>147</v>
      </c>
      <c r="S15" s="10">
        <v>192</v>
      </c>
      <c r="T15" s="10">
        <v>211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3"/>
      <c r="AU15" s="71" t="s">
        <v>72</v>
      </c>
      <c r="AV15" s="71" t="s">
        <v>64</v>
      </c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0"/>
    </row>
    <row r="16" spans="1:65" x14ac:dyDescent="0.25">
      <c r="A16" s="5"/>
      <c r="B16" s="5"/>
      <c r="C16" s="5"/>
      <c r="D16" s="5"/>
      <c r="E16" s="9" t="s">
        <v>15</v>
      </c>
      <c r="F16" s="10">
        <v>147</v>
      </c>
      <c r="G16" s="10">
        <v>192</v>
      </c>
      <c r="H16" s="10">
        <v>211</v>
      </c>
      <c r="I16" s="10">
        <v>147</v>
      </c>
      <c r="J16" s="10">
        <v>192</v>
      </c>
      <c r="K16" s="10">
        <v>211</v>
      </c>
      <c r="L16" s="10">
        <v>147</v>
      </c>
      <c r="M16" s="10">
        <v>192</v>
      </c>
      <c r="N16" s="10">
        <v>211</v>
      </c>
      <c r="O16" s="10">
        <v>147</v>
      </c>
      <c r="P16" s="10">
        <v>192</v>
      </c>
      <c r="Q16" s="10">
        <v>211</v>
      </c>
      <c r="R16" s="10">
        <v>147</v>
      </c>
      <c r="S16" s="10">
        <v>192</v>
      </c>
      <c r="T16" s="10">
        <v>211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3"/>
      <c r="AU16" s="71" t="s">
        <v>123</v>
      </c>
      <c r="AV16" s="71" t="s">
        <v>172</v>
      </c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0"/>
    </row>
    <row r="17" spans="1:65" x14ac:dyDescent="0.25">
      <c r="A17" s="5"/>
      <c r="B17" s="5"/>
      <c r="C17" s="5"/>
      <c r="D17" s="5"/>
      <c r="E17" s="9" t="s">
        <v>16</v>
      </c>
      <c r="F17" s="10">
        <v>162</v>
      </c>
      <c r="G17" s="10">
        <v>211</v>
      </c>
      <c r="H17" s="10">
        <v>292</v>
      </c>
      <c r="I17" s="10">
        <v>162</v>
      </c>
      <c r="J17" s="10">
        <v>211</v>
      </c>
      <c r="K17" s="10">
        <v>292</v>
      </c>
      <c r="L17" s="10">
        <v>162</v>
      </c>
      <c r="M17" s="10">
        <v>211</v>
      </c>
      <c r="N17" s="10">
        <v>292</v>
      </c>
      <c r="O17" s="10">
        <v>162</v>
      </c>
      <c r="P17" s="10">
        <v>211</v>
      </c>
      <c r="Q17" s="10">
        <v>292</v>
      </c>
      <c r="R17" s="10">
        <v>162</v>
      </c>
      <c r="S17" s="10">
        <v>211</v>
      </c>
      <c r="T17" s="10">
        <v>292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3"/>
      <c r="AU17" s="71" t="s">
        <v>190</v>
      </c>
      <c r="AV17" s="71" t="s">
        <v>235</v>
      </c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0"/>
    </row>
    <row r="18" spans="1:65" x14ac:dyDescent="0.25">
      <c r="A18" s="5"/>
      <c r="B18" s="5"/>
      <c r="C18" s="5"/>
      <c r="D18" s="5"/>
      <c r="E18" s="9" t="s">
        <v>20</v>
      </c>
      <c r="F18" s="10">
        <v>162</v>
      </c>
      <c r="G18" s="10">
        <v>211</v>
      </c>
      <c r="H18" s="10">
        <v>292</v>
      </c>
      <c r="I18" s="10">
        <v>162</v>
      </c>
      <c r="J18" s="10">
        <v>211</v>
      </c>
      <c r="K18" s="10">
        <v>292</v>
      </c>
      <c r="L18" s="10">
        <v>162</v>
      </c>
      <c r="M18" s="10">
        <v>211</v>
      </c>
      <c r="N18" s="10">
        <v>292</v>
      </c>
      <c r="O18" s="10">
        <v>162</v>
      </c>
      <c r="P18" s="10">
        <v>211</v>
      </c>
      <c r="Q18" s="10">
        <v>292</v>
      </c>
      <c r="R18" s="10">
        <v>162</v>
      </c>
      <c r="S18" s="10">
        <v>211</v>
      </c>
      <c r="T18" s="10">
        <v>292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3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0"/>
    </row>
    <row r="19" spans="1:65" x14ac:dyDescent="0.25">
      <c r="A19" s="5"/>
      <c r="B19" s="5"/>
      <c r="C19" s="5"/>
      <c r="D19" s="5"/>
      <c r="E19" s="9" t="s">
        <v>17</v>
      </c>
      <c r="F19" s="10">
        <v>177</v>
      </c>
      <c r="G19" s="10">
        <v>230</v>
      </c>
      <c r="H19" s="10">
        <v>319</v>
      </c>
      <c r="I19" s="10">
        <v>177</v>
      </c>
      <c r="J19" s="10">
        <v>230</v>
      </c>
      <c r="K19" s="10">
        <v>319</v>
      </c>
      <c r="L19" s="10">
        <v>177</v>
      </c>
      <c r="M19" s="10">
        <v>230</v>
      </c>
      <c r="N19" s="10">
        <v>319</v>
      </c>
      <c r="O19" s="10">
        <v>177</v>
      </c>
      <c r="P19" s="10">
        <v>230</v>
      </c>
      <c r="Q19" s="10">
        <v>319</v>
      </c>
      <c r="R19" s="10">
        <v>177</v>
      </c>
      <c r="S19" s="10">
        <v>230</v>
      </c>
      <c r="T19" s="10">
        <v>319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3"/>
      <c r="AU19" s="73" t="s">
        <v>238</v>
      </c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0"/>
    </row>
    <row r="20" spans="1:65" ht="15.75" thickBot="1" x14ac:dyDescent="0.3">
      <c r="A20" s="5"/>
      <c r="B20" s="5"/>
      <c r="C20" s="5"/>
      <c r="D20" s="5"/>
      <c r="E20" s="9" t="s">
        <v>18</v>
      </c>
      <c r="F20" s="10">
        <v>177</v>
      </c>
      <c r="G20" s="10">
        <v>230</v>
      </c>
      <c r="H20" s="10">
        <v>319</v>
      </c>
      <c r="I20" s="10">
        <v>177</v>
      </c>
      <c r="J20" s="10">
        <v>230</v>
      </c>
      <c r="K20" s="10">
        <v>319</v>
      </c>
      <c r="L20" s="10">
        <v>177</v>
      </c>
      <c r="M20" s="10">
        <v>230</v>
      </c>
      <c r="N20" s="10">
        <v>319</v>
      </c>
      <c r="O20" s="10">
        <v>177</v>
      </c>
      <c r="P20" s="10">
        <v>230</v>
      </c>
      <c r="Q20" s="10">
        <v>319</v>
      </c>
      <c r="R20" s="10">
        <v>177</v>
      </c>
      <c r="S20" s="10">
        <v>230</v>
      </c>
      <c r="T20" s="10">
        <v>319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3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0"/>
    </row>
    <row r="21" spans="1:65" ht="15.75" thickTop="1" x14ac:dyDescent="0.25">
      <c r="A21" s="5"/>
      <c r="B21" s="5"/>
      <c r="C21" s="5"/>
      <c r="D21" s="5"/>
      <c r="E21" s="9" t="s">
        <v>19</v>
      </c>
      <c r="F21" s="10">
        <v>192</v>
      </c>
      <c r="G21" s="10">
        <v>249</v>
      </c>
      <c r="H21" s="10">
        <v>345</v>
      </c>
      <c r="I21" s="10">
        <v>192</v>
      </c>
      <c r="J21" s="10">
        <v>249</v>
      </c>
      <c r="K21" s="10">
        <v>345</v>
      </c>
      <c r="L21" s="10">
        <v>192</v>
      </c>
      <c r="M21" s="10">
        <v>249</v>
      </c>
      <c r="N21" s="10">
        <v>345</v>
      </c>
      <c r="O21" s="10">
        <v>192</v>
      </c>
      <c r="P21" s="10">
        <v>249</v>
      </c>
      <c r="Q21" s="10">
        <v>345</v>
      </c>
      <c r="R21" s="10">
        <v>192</v>
      </c>
      <c r="S21" s="10">
        <v>249</v>
      </c>
      <c r="T21" s="10">
        <v>345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3"/>
      <c r="AU21" s="74" t="s">
        <v>65</v>
      </c>
      <c r="AV21" s="75"/>
      <c r="AW21" s="75"/>
      <c r="AX21" s="75" t="s">
        <v>66</v>
      </c>
      <c r="AY21" s="75"/>
      <c r="AZ21" s="75"/>
      <c r="BA21" s="75" t="s">
        <v>67</v>
      </c>
      <c r="BB21" s="75"/>
      <c r="BC21" s="75"/>
      <c r="BD21" s="75" t="s">
        <v>68</v>
      </c>
      <c r="BE21" s="75"/>
      <c r="BF21" s="75"/>
      <c r="BG21" s="75" t="s">
        <v>69</v>
      </c>
      <c r="BH21" s="75"/>
      <c r="BI21" s="75"/>
      <c r="BJ21" s="75" t="s">
        <v>193</v>
      </c>
      <c r="BK21" s="75"/>
      <c r="BL21" s="69"/>
      <c r="BM21" s="70"/>
    </row>
    <row r="22" spans="1:65" ht="15.75" thickBot="1" x14ac:dyDescent="0.3">
      <c r="A22" s="5"/>
      <c r="B22" s="5"/>
      <c r="C22" s="5"/>
      <c r="D22" s="5"/>
      <c r="E22" s="5"/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3"/>
      <c r="AU22" s="76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0"/>
      <c r="BM22" s="70"/>
    </row>
    <row r="23" spans="1:65" ht="15.75" thickBo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0" t="s">
        <v>205</v>
      </c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1"/>
      <c r="AP23" s="5"/>
      <c r="AQ23" s="5"/>
      <c r="AR23" s="5"/>
      <c r="AS23" s="5"/>
      <c r="AT23" s="3"/>
      <c r="AU23" s="170" t="s">
        <v>74</v>
      </c>
      <c r="AV23" s="171"/>
      <c r="AW23" s="171"/>
      <c r="AX23" s="171" t="s">
        <v>74</v>
      </c>
      <c r="AY23" s="171"/>
      <c r="AZ23" s="171"/>
      <c r="BA23" s="171" t="s">
        <v>74</v>
      </c>
      <c r="BB23" s="171"/>
      <c r="BC23" s="171"/>
      <c r="BD23" s="171" t="s">
        <v>74</v>
      </c>
      <c r="BE23" s="171"/>
      <c r="BF23" s="171"/>
      <c r="BG23" s="171" t="s">
        <v>74</v>
      </c>
      <c r="BH23" s="171"/>
      <c r="BI23" s="171"/>
      <c r="BJ23" s="171" t="s">
        <v>74</v>
      </c>
      <c r="BK23" s="171"/>
      <c r="BL23" s="174"/>
      <c r="BM23" s="70"/>
    </row>
    <row r="24" spans="1:65" ht="16.5" thickTop="1" thickBot="1" x14ac:dyDescent="0.3">
      <c r="A24" s="5"/>
      <c r="B24" s="5"/>
      <c r="C24" s="96" t="s">
        <v>200</v>
      </c>
      <c r="D24" s="97"/>
      <c r="E24" s="6" t="s">
        <v>0</v>
      </c>
      <c r="F24" s="102" t="s">
        <v>1</v>
      </c>
      <c r="G24" s="103"/>
      <c r="H24" s="104"/>
      <c r="I24" s="102" t="s">
        <v>2</v>
      </c>
      <c r="J24" s="103"/>
      <c r="K24" s="104"/>
      <c r="L24" s="102" t="s">
        <v>3</v>
      </c>
      <c r="M24" s="103"/>
      <c r="N24" s="104"/>
      <c r="O24" s="102" t="s">
        <v>4</v>
      </c>
      <c r="P24" s="103"/>
      <c r="Q24" s="104"/>
      <c r="R24" s="102" t="s">
        <v>5</v>
      </c>
      <c r="S24" s="103"/>
      <c r="T24" s="104"/>
      <c r="U24" s="5"/>
      <c r="V24" s="5"/>
      <c r="W24" s="5"/>
      <c r="X24" s="5"/>
      <c r="Y24" s="5"/>
      <c r="Z24" s="30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31"/>
      <c r="AP24" s="5"/>
      <c r="AQ24" s="5"/>
      <c r="AR24" s="5"/>
      <c r="AS24" s="5"/>
      <c r="AT24" s="3"/>
      <c r="AU24" s="153">
        <v>200</v>
      </c>
      <c r="AV24" s="153"/>
      <c r="AW24" s="153"/>
      <c r="AX24" s="153">
        <v>150</v>
      </c>
      <c r="AY24" s="153"/>
      <c r="AZ24" s="153"/>
      <c r="BA24" s="153">
        <v>0</v>
      </c>
      <c r="BB24" s="153"/>
      <c r="BC24" s="153"/>
      <c r="BD24" s="153">
        <v>0</v>
      </c>
      <c r="BE24" s="153"/>
      <c r="BF24" s="153"/>
      <c r="BG24" s="153">
        <v>0</v>
      </c>
      <c r="BH24" s="153"/>
      <c r="BI24" s="153"/>
      <c r="BJ24" s="153">
        <v>0</v>
      </c>
      <c r="BK24" s="153"/>
      <c r="BL24" s="153"/>
      <c r="BM24" s="70"/>
    </row>
    <row r="25" spans="1:65" ht="15.75" thickTop="1" x14ac:dyDescent="0.25">
      <c r="A25" s="5"/>
      <c r="B25" s="5"/>
      <c r="C25" s="98"/>
      <c r="D25" s="99"/>
      <c r="E25" s="7" t="s">
        <v>6</v>
      </c>
      <c r="F25" s="8">
        <v>1.2</v>
      </c>
      <c r="G25" s="9">
        <v>1.5</v>
      </c>
      <c r="H25" s="9">
        <v>2</v>
      </c>
      <c r="I25" s="8">
        <v>1.2</v>
      </c>
      <c r="J25" s="9">
        <v>1.5</v>
      </c>
      <c r="K25" s="9">
        <v>2</v>
      </c>
      <c r="L25" s="8">
        <v>1.2</v>
      </c>
      <c r="M25" s="9">
        <v>1.5</v>
      </c>
      <c r="N25" s="9">
        <v>2</v>
      </c>
      <c r="O25" s="8">
        <v>1.2</v>
      </c>
      <c r="P25" s="9">
        <v>1.5</v>
      </c>
      <c r="Q25" s="9">
        <v>2</v>
      </c>
      <c r="R25" s="8">
        <v>1.2</v>
      </c>
      <c r="S25" s="9">
        <v>1.5</v>
      </c>
      <c r="T25" s="9">
        <v>2</v>
      </c>
      <c r="U25" s="5"/>
      <c r="V25" s="5"/>
      <c r="W25" s="5"/>
      <c r="X25" s="5"/>
      <c r="Y25" s="5"/>
      <c r="Z25" s="30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31"/>
      <c r="AP25" s="5"/>
      <c r="AQ25" s="5"/>
      <c r="AR25" s="5"/>
      <c r="AS25" s="5"/>
      <c r="AT25" s="3"/>
      <c r="AU25" s="76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0"/>
      <c r="BM25" s="70"/>
    </row>
    <row r="26" spans="1:65" x14ac:dyDescent="0.25">
      <c r="A26" s="5"/>
      <c r="B26" s="5"/>
      <c r="C26" s="5"/>
      <c r="D26" s="5"/>
      <c r="E26" s="9" t="s">
        <v>7</v>
      </c>
      <c r="F26" s="10">
        <v>2360</v>
      </c>
      <c r="G26" s="10">
        <v>2360</v>
      </c>
      <c r="H26" s="10">
        <v>2360</v>
      </c>
      <c r="I26" s="10">
        <v>2360</v>
      </c>
      <c r="J26" s="10">
        <v>2360</v>
      </c>
      <c r="K26" s="10">
        <v>2360</v>
      </c>
      <c r="L26" s="10">
        <v>2360</v>
      </c>
      <c r="M26" s="10">
        <v>2360</v>
      </c>
      <c r="N26" s="10">
        <v>2360</v>
      </c>
      <c r="O26" s="10">
        <v>2360</v>
      </c>
      <c r="P26" s="10">
        <v>2360</v>
      </c>
      <c r="Q26" s="10">
        <v>2360</v>
      </c>
      <c r="R26" s="10">
        <v>2360</v>
      </c>
      <c r="S26" s="10">
        <v>2360</v>
      </c>
      <c r="T26" s="10">
        <v>2360</v>
      </c>
      <c r="U26" s="5"/>
      <c r="V26" s="5"/>
      <c r="W26" s="5"/>
      <c r="X26" s="5"/>
      <c r="Y26" s="5"/>
      <c r="Z26" s="30"/>
      <c r="AA26" s="116" t="s">
        <v>202</v>
      </c>
      <c r="AB26" s="19"/>
      <c r="AC26" s="106" t="s">
        <v>203</v>
      </c>
      <c r="AD26" s="19"/>
      <c r="AE26" s="19"/>
      <c r="AF26" s="19"/>
      <c r="AG26" s="19"/>
      <c r="AH26" s="116" t="s">
        <v>204</v>
      </c>
      <c r="AI26" s="19"/>
      <c r="AJ26" s="19"/>
      <c r="AK26" s="19"/>
      <c r="AL26" s="116" t="s">
        <v>206</v>
      </c>
      <c r="AM26" s="19"/>
      <c r="AN26" s="116" t="s">
        <v>207</v>
      </c>
      <c r="AO26" s="31"/>
      <c r="AP26" s="5"/>
      <c r="AQ26" s="5"/>
      <c r="AR26" s="5"/>
      <c r="AS26" s="5"/>
      <c r="AT26" s="3"/>
      <c r="AU26" s="76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0"/>
      <c r="BM26" s="70"/>
    </row>
    <row r="27" spans="1:65" x14ac:dyDescent="0.25">
      <c r="A27" s="5"/>
      <c r="B27" s="5"/>
      <c r="C27" s="5"/>
      <c r="D27" s="5"/>
      <c r="E27" s="9" t="s">
        <v>8</v>
      </c>
      <c r="F27" s="10">
        <v>2360</v>
      </c>
      <c r="G27" s="10">
        <v>2360</v>
      </c>
      <c r="H27" s="10">
        <v>2360</v>
      </c>
      <c r="I27" s="10">
        <v>2360</v>
      </c>
      <c r="J27" s="10">
        <v>2360</v>
      </c>
      <c r="K27" s="10">
        <v>2360</v>
      </c>
      <c r="L27" s="10">
        <v>2360</v>
      </c>
      <c r="M27" s="10">
        <v>2360</v>
      </c>
      <c r="N27" s="10">
        <v>2360</v>
      </c>
      <c r="O27" s="10">
        <v>2360</v>
      </c>
      <c r="P27" s="10">
        <v>2360</v>
      </c>
      <c r="Q27" s="10">
        <v>2360</v>
      </c>
      <c r="R27" s="10">
        <v>2360</v>
      </c>
      <c r="S27" s="10">
        <v>2360</v>
      </c>
      <c r="T27" s="10">
        <v>2360</v>
      </c>
      <c r="U27" s="5"/>
      <c r="V27" s="5"/>
      <c r="W27" s="5"/>
      <c r="X27" s="5"/>
      <c r="Y27" s="5"/>
      <c r="Z27" s="30"/>
      <c r="AA27" s="117"/>
      <c r="AB27" s="19"/>
      <c r="AC27" s="115"/>
      <c r="AD27" s="19"/>
      <c r="AE27" s="19"/>
      <c r="AF27" s="19"/>
      <c r="AG27" s="19"/>
      <c r="AH27" s="117"/>
      <c r="AI27" s="19"/>
      <c r="AJ27" s="19"/>
      <c r="AK27" s="19"/>
      <c r="AL27" s="117"/>
      <c r="AM27" s="19"/>
      <c r="AN27" s="117"/>
      <c r="AO27" s="31"/>
      <c r="AP27" s="5"/>
      <c r="AQ27" s="5"/>
      <c r="AR27" s="5"/>
      <c r="AS27" s="5"/>
      <c r="AT27" s="3"/>
      <c r="AU27" s="76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0"/>
      <c r="BM27" s="70"/>
    </row>
    <row r="28" spans="1:65" x14ac:dyDescent="0.25">
      <c r="A28" s="5"/>
      <c r="B28" s="5"/>
      <c r="C28" s="5"/>
      <c r="D28" s="5"/>
      <c r="E28" s="9" t="s">
        <v>9</v>
      </c>
      <c r="F28" s="10">
        <v>2596</v>
      </c>
      <c r="G28" s="10">
        <v>2596</v>
      </c>
      <c r="H28" s="10">
        <v>2596</v>
      </c>
      <c r="I28" s="10">
        <v>2596</v>
      </c>
      <c r="J28" s="10">
        <v>2596</v>
      </c>
      <c r="K28" s="10">
        <v>2596</v>
      </c>
      <c r="L28" s="10">
        <v>2596</v>
      </c>
      <c r="M28" s="10">
        <v>2596</v>
      </c>
      <c r="N28" s="10">
        <v>2596</v>
      </c>
      <c r="O28" s="10">
        <v>2596</v>
      </c>
      <c r="P28" s="10">
        <v>2596</v>
      </c>
      <c r="Q28" s="10">
        <v>2596</v>
      </c>
      <c r="R28" s="10">
        <v>2596</v>
      </c>
      <c r="S28" s="10">
        <v>2596</v>
      </c>
      <c r="T28" s="10">
        <v>2596</v>
      </c>
      <c r="U28" s="5"/>
      <c r="V28" s="5"/>
      <c r="W28" s="5"/>
      <c r="X28" s="5"/>
      <c r="Y28" s="5"/>
      <c r="Z28" s="30"/>
      <c r="AA28" s="117"/>
      <c r="AB28" s="19"/>
      <c r="AC28" s="115"/>
      <c r="AD28" s="19"/>
      <c r="AE28" s="19"/>
      <c r="AF28" s="19"/>
      <c r="AG28" s="19"/>
      <c r="AH28" s="117"/>
      <c r="AI28" s="19"/>
      <c r="AJ28" s="19"/>
      <c r="AK28" s="19"/>
      <c r="AL28" s="117"/>
      <c r="AM28" s="19"/>
      <c r="AN28" s="117"/>
      <c r="AO28" s="31"/>
      <c r="AP28" s="5"/>
      <c r="AQ28" s="5"/>
      <c r="AR28" s="5"/>
      <c r="AS28" s="5"/>
      <c r="AT28" s="3"/>
      <c r="AU28" s="76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0"/>
      <c r="BM28" s="70"/>
    </row>
    <row r="29" spans="1:65" x14ac:dyDescent="0.25">
      <c r="A29" s="5"/>
      <c r="B29" s="5"/>
      <c r="C29" s="5"/>
      <c r="D29" s="5"/>
      <c r="E29" s="9" t="s">
        <v>10</v>
      </c>
      <c r="F29" s="10">
        <v>2596</v>
      </c>
      <c r="G29" s="10">
        <v>2596</v>
      </c>
      <c r="H29" s="10">
        <v>2596</v>
      </c>
      <c r="I29" s="10">
        <v>2596</v>
      </c>
      <c r="J29" s="10">
        <v>2596</v>
      </c>
      <c r="K29" s="10">
        <v>2596</v>
      </c>
      <c r="L29" s="10">
        <v>2596</v>
      </c>
      <c r="M29" s="10">
        <v>2596</v>
      </c>
      <c r="N29" s="10">
        <v>2596</v>
      </c>
      <c r="O29" s="10">
        <v>2596</v>
      </c>
      <c r="P29" s="10">
        <v>2596</v>
      </c>
      <c r="Q29" s="10">
        <v>2596</v>
      </c>
      <c r="R29" s="10">
        <v>2596</v>
      </c>
      <c r="S29" s="10">
        <v>2596</v>
      </c>
      <c r="T29" s="10">
        <v>2596</v>
      </c>
      <c r="U29" s="5"/>
      <c r="V29" s="5"/>
      <c r="W29" s="5"/>
      <c r="X29" s="5"/>
      <c r="Y29" s="5"/>
      <c r="Z29" s="30"/>
      <c r="AA29" s="118"/>
      <c r="AB29" s="19"/>
      <c r="AC29" s="107"/>
      <c r="AD29" s="19"/>
      <c r="AE29" s="19"/>
      <c r="AF29" s="19"/>
      <c r="AG29" s="19"/>
      <c r="AH29" s="118"/>
      <c r="AI29" s="19"/>
      <c r="AJ29" s="19"/>
      <c r="AK29" s="19"/>
      <c r="AL29" s="118"/>
      <c r="AM29" s="19"/>
      <c r="AN29" s="118"/>
      <c r="AO29" s="31"/>
      <c r="AP29" s="5"/>
      <c r="AQ29" s="5"/>
      <c r="AR29" s="5"/>
      <c r="AS29" s="5"/>
      <c r="AT29" s="3"/>
      <c r="AU29" s="76"/>
      <c r="AV29" s="71"/>
      <c r="AW29" s="71"/>
      <c r="AX29" s="71"/>
      <c r="AY29" s="71"/>
      <c r="AZ29" s="77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0"/>
      <c r="BM29" s="70"/>
    </row>
    <row r="30" spans="1:65" x14ac:dyDescent="0.25">
      <c r="A30" s="5"/>
      <c r="B30" s="5"/>
      <c r="C30" s="5"/>
      <c r="D30" s="5"/>
      <c r="E30" s="9" t="s">
        <v>11</v>
      </c>
      <c r="F30" s="10">
        <v>2832</v>
      </c>
      <c r="G30" s="10">
        <v>2832</v>
      </c>
      <c r="H30" s="10">
        <v>2832</v>
      </c>
      <c r="I30" s="10">
        <v>2832</v>
      </c>
      <c r="J30" s="10">
        <v>2832</v>
      </c>
      <c r="K30" s="10">
        <v>2832</v>
      </c>
      <c r="L30" s="10">
        <v>2832</v>
      </c>
      <c r="M30" s="10">
        <v>2832</v>
      </c>
      <c r="N30" s="10">
        <v>2832</v>
      </c>
      <c r="O30" s="10">
        <v>2832</v>
      </c>
      <c r="P30" s="10">
        <v>2832</v>
      </c>
      <c r="Q30" s="10">
        <v>2832</v>
      </c>
      <c r="R30" s="10">
        <v>2832</v>
      </c>
      <c r="S30" s="10">
        <v>2832</v>
      </c>
      <c r="T30" s="10">
        <v>2832</v>
      </c>
      <c r="U30" s="5"/>
      <c r="V30" s="5"/>
      <c r="W30" s="5"/>
      <c r="X30" s="5"/>
      <c r="Y30" s="5"/>
      <c r="Z30" s="30"/>
      <c r="AA30" s="19">
        <f>INDEX(F51:T65,P73,R73)</f>
        <v>2541.9182293050267</v>
      </c>
      <c r="AB30" s="19"/>
      <c r="AC30" s="19">
        <f>IF(AA30&gt;0,INDEX(Q85:Q87,R85),0)</f>
        <v>1675</v>
      </c>
      <c r="AD30" s="19"/>
      <c r="AE30" s="19"/>
      <c r="AF30" s="19"/>
      <c r="AG30" s="19"/>
      <c r="AH30" s="19">
        <f>IF(V64=TRUE,INDEX(F26:T40,P73,R73),0)</f>
        <v>0</v>
      </c>
      <c r="AI30" s="19"/>
      <c r="AJ30" s="19"/>
      <c r="AK30" s="19"/>
      <c r="AL30" s="19">
        <f>IF(AA30&gt;0,IF(V73=TRUE,306,0),0)</f>
        <v>0</v>
      </c>
      <c r="AM30" s="19"/>
      <c r="AN30" s="36">
        <f>AA30+AC30+AH30+AL30+AD46</f>
        <v>4216.9182293050271</v>
      </c>
      <c r="AO30" s="31"/>
      <c r="AP30" s="5"/>
      <c r="AQ30" s="5"/>
      <c r="AR30" s="5"/>
      <c r="AS30" s="5"/>
      <c r="AT30" s="3"/>
      <c r="AU30" s="76"/>
      <c r="AV30" s="71"/>
      <c r="AW30" s="78"/>
      <c r="AX30" s="71"/>
      <c r="AY30" s="71"/>
      <c r="AZ30" s="78"/>
      <c r="BA30" s="71"/>
      <c r="BB30" s="71"/>
      <c r="BC30" s="78"/>
      <c r="BD30" s="71"/>
      <c r="BE30" s="71"/>
      <c r="BF30" s="78"/>
      <c r="BG30" s="71"/>
      <c r="BH30" s="71"/>
      <c r="BI30" s="71"/>
      <c r="BJ30" s="71"/>
      <c r="BK30" s="71"/>
      <c r="BL30" s="70"/>
      <c r="BM30" s="70"/>
    </row>
    <row r="31" spans="1:65" x14ac:dyDescent="0.25">
      <c r="A31" s="5"/>
      <c r="B31" s="5"/>
      <c r="C31" s="5"/>
      <c r="D31" s="5"/>
      <c r="E31" s="9" t="s">
        <v>12</v>
      </c>
      <c r="F31" s="10">
        <v>2832</v>
      </c>
      <c r="G31" s="10">
        <v>2832</v>
      </c>
      <c r="H31" s="10">
        <v>2832</v>
      </c>
      <c r="I31" s="10">
        <v>2832</v>
      </c>
      <c r="J31" s="10">
        <v>2832</v>
      </c>
      <c r="K31" s="10">
        <v>2832</v>
      </c>
      <c r="L31" s="10">
        <v>2832</v>
      </c>
      <c r="M31" s="10">
        <v>2832</v>
      </c>
      <c r="N31" s="10">
        <v>2832</v>
      </c>
      <c r="O31" s="10">
        <v>2832</v>
      </c>
      <c r="P31" s="10">
        <v>2832</v>
      </c>
      <c r="Q31" s="10">
        <v>2832</v>
      </c>
      <c r="R31" s="10">
        <v>2832</v>
      </c>
      <c r="S31" s="10">
        <v>2832</v>
      </c>
      <c r="T31" s="10">
        <v>2832</v>
      </c>
      <c r="U31" s="5"/>
      <c r="V31" s="5"/>
      <c r="W31" s="5"/>
      <c r="X31" s="5"/>
      <c r="Y31" s="5"/>
      <c r="Z31" s="30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36"/>
      <c r="AO31" s="31"/>
      <c r="AP31" s="5"/>
      <c r="AQ31" s="5"/>
      <c r="AR31" s="5"/>
      <c r="AS31" s="5"/>
      <c r="AT31" s="3"/>
      <c r="AU31" s="76"/>
      <c r="AV31" s="71"/>
      <c r="AW31" s="71"/>
      <c r="AX31" s="71"/>
      <c r="AY31" s="71"/>
      <c r="AZ31" s="77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0"/>
      <c r="BM31" s="70"/>
    </row>
    <row r="32" spans="1:65" x14ac:dyDescent="0.25">
      <c r="A32" s="5"/>
      <c r="B32" s="5"/>
      <c r="C32" s="5"/>
      <c r="D32" s="5"/>
      <c r="E32" s="9" t="s">
        <v>13</v>
      </c>
      <c r="F32" s="10">
        <v>3068</v>
      </c>
      <c r="G32" s="10">
        <v>3068</v>
      </c>
      <c r="H32" s="10">
        <v>3068</v>
      </c>
      <c r="I32" s="10">
        <v>3068</v>
      </c>
      <c r="J32" s="10">
        <v>3068</v>
      </c>
      <c r="K32" s="10">
        <v>3068</v>
      </c>
      <c r="L32" s="10">
        <v>3068</v>
      </c>
      <c r="M32" s="10">
        <v>3068</v>
      </c>
      <c r="N32" s="10">
        <v>3068</v>
      </c>
      <c r="O32" s="10">
        <v>3068</v>
      </c>
      <c r="P32" s="10">
        <v>3068</v>
      </c>
      <c r="Q32" s="10">
        <v>3068</v>
      </c>
      <c r="R32" s="10">
        <v>3068</v>
      </c>
      <c r="S32" s="10">
        <v>3068</v>
      </c>
      <c r="T32" s="10">
        <v>3068</v>
      </c>
      <c r="U32" s="5"/>
      <c r="V32" s="5"/>
      <c r="W32" s="5"/>
      <c r="X32" s="5"/>
      <c r="Y32" s="5"/>
      <c r="Z32" s="30"/>
      <c r="AA32" s="19">
        <f>INDEX(F51:T65,P75,R75)</f>
        <v>2259.5017396854705</v>
      </c>
      <c r="AB32" s="19"/>
      <c r="AC32" s="19">
        <f>IF(AA32&gt;0,INDEX(Q85:Q87,R86),0)</f>
        <v>1675</v>
      </c>
      <c r="AD32" s="19"/>
      <c r="AE32" s="19"/>
      <c r="AF32" s="19"/>
      <c r="AG32" s="19"/>
      <c r="AH32" s="19">
        <f>IF(V65=TRUE,INDEX(F26:T40,P75,R75),0)</f>
        <v>2360</v>
      </c>
      <c r="AI32" s="19"/>
      <c r="AJ32" s="19"/>
      <c r="AK32" s="19"/>
      <c r="AL32" s="19">
        <f>IF(AA32&gt;0,IF(V74=TRUE,306,0),0)</f>
        <v>0</v>
      </c>
      <c r="AM32" s="19"/>
      <c r="AN32" s="36">
        <f>AA32+AC32+AH32+AL32+AD47</f>
        <v>6294.501739685471</v>
      </c>
      <c r="AO32" s="31"/>
      <c r="AP32" s="5"/>
      <c r="AQ32" s="5"/>
      <c r="AR32" s="5"/>
      <c r="AS32" s="5"/>
      <c r="AT32" s="3"/>
      <c r="AU32" s="76"/>
      <c r="AV32" s="71"/>
      <c r="AW32" s="71"/>
      <c r="AX32" s="71"/>
      <c r="AY32" s="71"/>
      <c r="AZ32" s="77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0"/>
      <c r="BM32" s="70"/>
    </row>
    <row r="33" spans="1:65" x14ac:dyDescent="0.25">
      <c r="A33" s="5"/>
      <c r="B33" s="5"/>
      <c r="C33" s="5"/>
      <c r="D33" s="5"/>
      <c r="E33" s="9" t="s">
        <v>14</v>
      </c>
      <c r="F33" s="10">
        <v>2360</v>
      </c>
      <c r="G33" s="10">
        <v>2360</v>
      </c>
      <c r="H33" s="10">
        <v>2360</v>
      </c>
      <c r="I33" s="10">
        <v>2360</v>
      </c>
      <c r="J33" s="10">
        <v>2360</v>
      </c>
      <c r="K33" s="10">
        <v>2360</v>
      </c>
      <c r="L33" s="10">
        <v>2360</v>
      </c>
      <c r="M33" s="10">
        <v>2360</v>
      </c>
      <c r="N33" s="10">
        <v>2360</v>
      </c>
      <c r="O33" s="10">
        <v>2360</v>
      </c>
      <c r="P33" s="10">
        <v>2360</v>
      </c>
      <c r="Q33" s="10">
        <v>2360</v>
      </c>
      <c r="R33" s="10">
        <v>2360</v>
      </c>
      <c r="S33" s="10">
        <v>2360</v>
      </c>
      <c r="T33" s="10">
        <v>2360</v>
      </c>
      <c r="U33" s="5"/>
      <c r="V33" s="5"/>
      <c r="W33" s="5"/>
      <c r="X33" s="5"/>
      <c r="Y33" s="5"/>
      <c r="Z33" s="30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36"/>
      <c r="AO33" s="31"/>
      <c r="AP33" s="5"/>
      <c r="AQ33" s="5"/>
      <c r="AR33" s="5"/>
      <c r="AS33" s="5"/>
      <c r="AT33" s="3"/>
      <c r="AU33" s="76"/>
      <c r="AV33" s="71"/>
      <c r="AW33" s="71"/>
      <c r="AX33" s="71"/>
      <c r="AY33" s="71"/>
      <c r="AZ33" s="77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0"/>
      <c r="BM33" s="70"/>
    </row>
    <row r="34" spans="1:65" x14ac:dyDescent="0.25">
      <c r="A34" s="5"/>
      <c r="B34" s="5"/>
      <c r="C34" s="5"/>
      <c r="D34" s="5"/>
      <c r="E34" s="9" t="s">
        <v>15</v>
      </c>
      <c r="F34" s="10">
        <v>2360</v>
      </c>
      <c r="G34" s="10">
        <v>2360</v>
      </c>
      <c r="H34" s="10">
        <v>2360</v>
      </c>
      <c r="I34" s="10">
        <v>2360</v>
      </c>
      <c r="J34" s="10">
        <v>2360</v>
      </c>
      <c r="K34" s="10">
        <v>2360</v>
      </c>
      <c r="L34" s="10">
        <v>2360</v>
      </c>
      <c r="M34" s="10">
        <v>2360</v>
      </c>
      <c r="N34" s="10">
        <v>2360</v>
      </c>
      <c r="O34" s="10">
        <v>2360</v>
      </c>
      <c r="P34" s="10">
        <v>2360</v>
      </c>
      <c r="Q34" s="10">
        <v>2360</v>
      </c>
      <c r="R34" s="10">
        <v>2360</v>
      </c>
      <c r="S34" s="10">
        <v>2360</v>
      </c>
      <c r="T34" s="10">
        <v>2360</v>
      </c>
      <c r="U34" s="5"/>
      <c r="V34" s="5"/>
      <c r="W34" s="5"/>
      <c r="X34" s="5"/>
      <c r="Y34" s="5"/>
      <c r="Z34" s="30"/>
      <c r="AA34" s="19">
        <f>INDEX(F51:T65,P77,R77)</f>
        <v>0</v>
      </c>
      <c r="AB34" s="19"/>
      <c r="AC34" s="19">
        <f>IF(AA34&gt;0,INDEX(Q85:Q87,R87),0)</f>
        <v>0</v>
      </c>
      <c r="AD34" s="19"/>
      <c r="AE34" s="19"/>
      <c r="AF34" s="19"/>
      <c r="AG34" s="19"/>
      <c r="AH34" s="19">
        <f>IF(V66=TRUE,INDEX(F26:T40,P77,R77),0)</f>
        <v>0</v>
      </c>
      <c r="AI34" s="19"/>
      <c r="AJ34" s="19"/>
      <c r="AK34" s="19"/>
      <c r="AL34" s="19">
        <f>IF(AA34&gt;0,IF(V75=TRUE,306,0),0)</f>
        <v>0</v>
      </c>
      <c r="AM34" s="19"/>
      <c r="AN34" s="36">
        <f>AA34+AC34+AH34+AL34+AD48</f>
        <v>0</v>
      </c>
      <c r="AO34" s="31"/>
      <c r="AP34" s="5"/>
      <c r="AQ34" s="5"/>
      <c r="AR34" s="5"/>
      <c r="AS34" s="5"/>
      <c r="AT34" s="3"/>
      <c r="AU34" s="76"/>
      <c r="AV34" s="71"/>
      <c r="AW34" s="71"/>
      <c r="AX34" s="71"/>
      <c r="AY34" s="71"/>
      <c r="AZ34" s="77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0"/>
      <c r="BM34" s="70"/>
    </row>
    <row r="35" spans="1:65" x14ac:dyDescent="0.25">
      <c r="A35" s="5"/>
      <c r="B35" s="5"/>
      <c r="C35" s="5"/>
      <c r="D35" s="5"/>
      <c r="E35" s="9" t="s">
        <v>16</v>
      </c>
      <c r="F35" s="10">
        <v>2596</v>
      </c>
      <c r="G35" s="10">
        <v>2596</v>
      </c>
      <c r="H35" s="10">
        <v>2596</v>
      </c>
      <c r="I35" s="10">
        <v>2596</v>
      </c>
      <c r="J35" s="10">
        <v>2596</v>
      </c>
      <c r="K35" s="10">
        <v>2596</v>
      </c>
      <c r="L35" s="10">
        <v>2596</v>
      </c>
      <c r="M35" s="10">
        <v>2596</v>
      </c>
      <c r="N35" s="10">
        <v>2596</v>
      </c>
      <c r="O35" s="10">
        <v>2596</v>
      </c>
      <c r="P35" s="10">
        <v>2596</v>
      </c>
      <c r="Q35" s="10">
        <v>2596</v>
      </c>
      <c r="R35" s="10">
        <v>2596</v>
      </c>
      <c r="S35" s="10">
        <v>2596</v>
      </c>
      <c r="T35" s="10">
        <v>2596</v>
      </c>
      <c r="U35" s="5"/>
      <c r="V35" s="5"/>
      <c r="W35" s="5"/>
      <c r="X35" s="5"/>
      <c r="Y35" s="5"/>
      <c r="Z35" s="30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36"/>
      <c r="AO35" s="31"/>
      <c r="AP35" s="5"/>
      <c r="AQ35" s="5"/>
      <c r="AR35" s="5"/>
      <c r="AS35" s="5"/>
      <c r="AT35" s="3"/>
      <c r="AU35" s="76"/>
      <c r="AV35" s="71"/>
      <c r="AW35" s="71"/>
      <c r="AX35" s="71"/>
      <c r="AY35" s="71"/>
      <c r="AZ35" s="77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0"/>
      <c r="BM35" s="70"/>
    </row>
    <row r="36" spans="1:65" x14ac:dyDescent="0.25">
      <c r="A36" s="5"/>
      <c r="B36" s="5"/>
      <c r="C36" s="5"/>
      <c r="D36" s="5"/>
      <c r="E36" s="9" t="s">
        <v>20</v>
      </c>
      <c r="F36" s="10">
        <v>2596</v>
      </c>
      <c r="G36" s="10">
        <v>2596</v>
      </c>
      <c r="H36" s="10">
        <v>2596</v>
      </c>
      <c r="I36" s="10">
        <v>2596</v>
      </c>
      <c r="J36" s="10">
        <v>2596</v>
      </c>
      <c r="K36" s="10">
        <v>2596</v>
      </c>
      <c r="L36" s="10">
        <v>2596</v>
      </c>
      <c r="M36" s="10">
        <v>2596</v>
      </c>
      <c r="N36" s="10">
        <v>2596</v>
      </c>
      <c r="O36" s="10">
        <v>2596</v>
      </c>
      <c r="P36" s="10">
        <v>2596</v>
      </c>
      <c r="Q36" s="10">
        <v>2596</v>
      </c>
      <c r="R36" s="10">
        <v>2596</v>
      </c>
      <c r="S36" s="10">
        <v>2596</v>
      </c>
      <c r="T36" s="10">
        <v>2596</v>
      </c>
      <c r="U36" s="5"/>
      <c r="V36" s="5"/>
      <c r="W36" s="5"/>
      <c r="X36" s="5"/>
      <c r="Y36" s="5"/>
      <c r="Z36" s="30"/>
      <c r="AA36" s="19">
        <f>INDEX(F51:T65,P79,R79)</f>
        <v>3584.9638206548943</v>
      </c>
      <c r="AB36" s="19"/>
      <c r="AC36" s="19">
        <f>IF(AA36&gt;0,INDEX(Q85:Q87,R88),0)</f>
        <v>250</v>
      </c>
      <c r="AD36" s="19"/>
      <c r="AE36" s="19"/>
      <c r="AF36" s="19"/>
      <c r="AG36" s="19"/>
      <c r="AH36" s="19">
        <f>IF(V67=TRUE,INDEX(F26:T40,P79,R79),0)</f>
        <v>0</v>
      </c>
      <c r="AI36" s="19"/>
      <c r="AJ36" s="19"/>
      <c r="AK36" s="19"/>
      <c r="AL36" s="19">
        <f>IF(AA36&gt;0,IF(V76=TRUE,306,0),0)</f>
        <v>0</v>
      </c>
      <c r="AM36" s="19"/>
      <c r="AN36" s="36">
        <f>AA36+AC36+AH36+AL36+AD49</f>
        <v>3834.9638206548943</v>
      </c>
      <c r="AO36" s="31"/>
      <c r="AP36" s="5"/>
      <c r="AQ36" s="5"/>
      <c r="AR36" s="5"/>
      <c r="AS36" s="5"/>
      <c r="AT36" s="3"/>
      <c r="AU36" s="76"/>
      <c r="AV36" s="71"/>
      <c r="AW36" s="71"/>
      <c r="AX36" s="71"/>
      <c r="AY36" s="71"/>
      <c r="AZ36" s="77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0"/>
      <c r="BM36" s="70"/>
    </row>
    <row r="37" spans="1:65" x14ac:dyDescent="0.25">
      <c r="A37" s="5"/>
      <c r="B37" s="5"/>
      <c r="C37" s="5"/>
      <c r="D37" s="5"/>
      <c r="E37" s="9" t="s">
        <v>17</v>
      </c>
      <c r="F37" s="10">
        <v>2832</v>
      </c>
      <c r="G37" s="10">
        <v>2832</v>
      </c>
      <c r="H37" s="10">
        <v>2832</v>
      </c>
      <c r="I37" s="10">
        <v>2832</v>
      </c>
      <c r="J37" s="10">
        <v>2832</v>
      </c>
      <c r="K37" s="10">
        <v>2832</v>
      </c>
      <c r="L37" s="10">
        <v>2832</v>
      </c>
      <c r="M37" s="10">
        <v>2832</v>
      </c>
      <c r="N37" s="10">
        <v>2832</v>
      </c>
      <c r="O37" s="10">
        <v>2832</v>
      </c>
      <c r="P37" s="10">
        <v>2832</v>
      </c>
      <c r="Q37" s="10">
        <v>2832</v>
      </c>
      <c r="R37" s="10">
        <v>2832</v>
      </c>
      <c r="S37" s="10">
        <v>2832</v>
      </c>
      <c r="T37" s="10">
        <v>2832</v>
      </c>
      <c r="U37" s="5"/>
      <c r="V37" s="5"/>
      <c r="W37" s="5"/>
      <c r="X37" s="5"/>
      <c r="Y37" s="5"/>
      <c r="Z37" s="30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36"/>
      <c r="AO37" s="31"/>
      <c r="AP37" s="5"/>
      <c r="AQ37" s="5"/>
      <c r="AR37" s="5"/>
      <c r="AS37" s="5"/>
      <c r="AT37" s="3"/>
      <c r="AU37" s="76"/>
      <c r="AV37" s="71"/>
      <c r="AW37" s="71"/>
      <c r="AX37" s="71"/>
      <c r="AY37" s="71"/>
      <c r="AZ37" s="77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0"/>
      <c r="BM37" s="70"/>
    </row>
    <row r="38" spans="1:65" ht="15" customHeight="1" x14ac:dyDescent="0.25">
      <c r="A38" s="5"/>
      <c r="B38" s="5"/>
      <c r="C38" s="5"/>
      <c r="D38" s="5"/>
      <c r="E38" s="9" t="s">
        <v>18</v>
      </c>
      <c r="F38" s="10">
        <v>2832</v>
      </c>
      <c r="G38" s="10">
        <v>2832</v>
      </c>
      <c r="H38" s="10">
        <v>2832</v>
      </c>
      <c r="I38" s="10">
        <v>2832</v>
      </c>
      <c r="J38" s="10">
        <v>2832</v>
      </c>
      <c r="K38" s="10">
        <v>2832</v>
      </c>
      <c r="L38" s="10">
        <v>2832</v>
      </c>
      <c r="M38" s="10">
        <v>2832</v>
      </c>
      <c r="N38" s="10">
        <v>2832</v>
      </c>
      <c r="O38" s="10">
        <v>2832</v>
      </c>
      <c r="P38" s="10">
        <v>2832</v>
      </c>
      <c r="Q38" s="10">
        <v>2832</v>
      </c>
      <c r="R38" s="10">
        <v>2832</v>
      </c>
      <c r="S38" s="10">
        <v>2832</v>
      </c>
      <c r="T38" s="10">
        <v>2832</v>
      </c>
      <c r="U38" s="5"/>
      <c r="V38" s="5"/>
      <c r="W38" s="5"/>
      <c r="X38" s="5"/>
      <c r="Y38" s="5"/>
      <c r="Z38" s="30"/>
      <c r="AA38" s="19">
        <f>INDEX(F51:T65,P81,R81)</f>
        <v>0</v>
      </c>
      <c r="AB38" s="19"/>
      <c r="AC38" s="19">
        <f>IF(AA38&gt;0,INDEX(Q85:Q87,R89),0)</f>
        <v>0</v>
      </c>
      <c r="AD38" s="19"/>
      <c r="AE38" s="19"/>
      <c r="AF38" s="19"/>
      <c r="AG38" s="19"/>
      <c r="AH38" s="19">
        <f>IF(V68=TRUE,INDEX(F26:T40,P81,R81),0)</f>
        <v>0</v>
      </c>
      <c r="AI38" s="19"/>
      <c r="AJ38" s="19"/>
      <c r="AK38" s="19"/>
      <c r="AL38" s="19">
        <f>IF(AA38&gt;0,IF(V77=TRUE,306,0),0)</f>
        <v>0</v>
      </c>
      <c r="AM38" s="19"/>
      <c r="AN38" s="36">
        <f>AA38+AC38+AH38+AL38+AD50</f>
        <v>0</v>
      </c>
      <c r="AO38" s="31"/>
      <c r="AP38" s="5"/>
      <c r="AQ38" s="5"/>
      <c r="AR38" s="5"/>
      <c r="AS38" s="5"/>
      <c r="AT38" s="3"/>
      <c r="AU38" s="173" t="s">
        <v>189</v>
      </c>
      <c r="AV38" s="139"/>
      <c r="AW38" s="139"/>
      <c r="AX38" s="139" t="s">
        <v>189</v>
      </c>
      <c r="AY38" s="139"/>
      <c r="AZ38" s="139"/>
      <c r="BA38" s="139" t="s">
        <v>189</v>
      </c>
      <c r="BB38" s="139"/>
      <c r="BC38" s="139"/>
      <c r="BD38" s="139" t="s">
        <v>189</v>
      </c>
      <c r="BE38" s="139"/>
      <c r="BF38" s="139"/>
      <c r="BG38" s="139" t="s">
        <v>189</v>
      </c>
      <c r="BH38" s="139"/>
      <c r="BI38" s="139"/>
      <c r="BJ38" s="139" t="s">
        <v>189</v>
      </c>
      <c r="BK38" s="139"/>
      <c r="BL38" s="175"/>
      <c r="BM38" s="70"/>
    </row>
    <row r="39" spans="1:65" ht="15.75" thickBot="1" x14ac:dyDescent="0.3">
      <c r="A39" s="5"/>
      <c r="B39" s="5"/>
      <c r="C39" s="5"/>
      <c r="D39" s="5"/>
      <c r="E39" s="9" t="s">
        <v>19</v>
      </c>
      <c r="F39" s="10">
        <v>3068</v>
      </c>
      <c r="G39" s="10">
        <v>3068</v>
      </c>
      <c r="H39" s="10">
        <v>3068</v>
      </c>
      <c r="I39" s="10">
        <v>3068</v>
      </c>
      <c r="J39" s="10">
        <v>3068</v>
      </c>
      <c r="K39" s="10">
        <v>3068</v>
      </c>
      <c r="L39" s="10">
        <v>3068</v>
      </c>
      <c r="M39" s="10">
        <v>3068</v>
      </c>
      <c r="N39" s="10">
        <v>3068</v>
      </c>
      <c r="O39" s="10">
        <v>3068</v>
      </c>
      <c r="P39" s="10">
        <v>3068</v>
      </c>
      <c r="Q39" s="10">
        <v>3068</v>
      </c>
      <c r="R39" s="10">
        <v>3068</v>
      </c>
      <c r="S39" s="10">
        <v>3068</v>
      </c>
      <c r="T39" s="10">
        <v>3068</v>
      </c>
      <c r="U39" s="5"/>
      <c r="V39" s="5"/>
      <c r="W39" s="5"/>
      <c r="X39" s="5"/>
      <c r="Y39" s="5"/>
      <c r="Z39" s="30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36"/>
      <c r="AO39" s="31"/>
      <c r="AP39" s="5"/>
      <c r="AQ39" s="5"/>
      <c r="AR39" s="5"/>
      <c r="AS39" s="5"/>
      <c r="AT39" s="3"/>
      <c r="AU39" s="173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75"/>
      <c r="BM39" s="70"/>
    </row>
    <row r="40" spans="1:65" ht="16.5" thickTop="1" thickBot="1" x14ac:dyDescent="0.3">
      <c r="A40" s="5"/>
      <c r="B40" s="5"/>
      <c r="C40" s="5"/>
      <c r="D40" s="5"/>
      <c r="E40" s="5"/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/>
      <c r="V40" s="5"/>
      <c r="W40" s="5"/>
      <c r="X40" s="5"/>
      <c r="Y40" s="5"/>
      <c r="Z40" s="30"/>
      <c r="AA40" s="19">
        <f>INDEX(F51:T65,P83,R83)</f>
        <v>1420.6789156048603</v>
      </c>
      <c r="AB40" s="19"/>
      <c r="AC40" s="19">
        <f>IF(AA40&gt;0,INDEX(Q85:Q87,R90),0)</f>
        <v>250</v>
      </c>
      <c r="AD40" s="19"/>
      <c r="AE40" s="19"/>
      <c r="AF40" s="19"/>
      <c r="AG40" s="19"/>
      <c r="AH40" s="19">
        <f>IF(V69=TRUE,INDEX(F26:T40,P83,R83),0)</f>
        <v>0</v>
      </c>
      <c r="AI40" s="19"/>
      <c r="AJ40" s="19"/>
      <c r="AK40" s="19"/>
      <c r="AL40" s="19">
        <f>IF(AA40&gt;0,IF(V78=TRUE,306,0),0)</f>
        <v>0</v>
      </c>
      <c r="AM40" s="19"/>
      <c r="AN40" s="36">
        <f>AA40+AC40+AH40+AL40+AD51</f>
        <v>1670.6789156048603</v>
      </c>
      <c r="AO40" s="31"/>
      <c r="AP40" s="5"/>
      <c r="AQ40" s="5"/>
      <c r="AR40" s="5"/>
      <c r="AS40" s="5"/>
      <c r="AT40" s="3"/>
      <c r="AU40" s="176">
        <v>8</v>
      </c>
      <c r="AV40" s="176"/>
      <c r="AW40" s="176"/>
      <c r="AX40" s="176">
        <v>6</v>
      </c>
      <c r="AY40" s="176"/>
      <c r="AZ40" s="176"/>
      <c r="BA40" s="176">
        <v>0</v>
      </c>
      <c r="BB40" s="176"/>
      <c r="BC40" s="176"/>
      <c r="BD40" s="176">
        <v>0</v>
      </c>
      <c r="BE40" s="176"/>
      <c r="BF40" s="176"/>
      <c r="BG40" s="176">
        <v>0</v>
      </c>
      <c r="BH40" s="176"/>
      <c r="BI40" s="176"/>
      <c r="BJ40" s="176">
        <v>0</v>
      </c>
      <c r="BK40" s="176"/>
      <c r="BL40" s="176"/>
      <c r="BM40" s="70"/>
    </row>
    <row r="41" spans="1:65" ht="15.75" thickTop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0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31"/>
      <c r="AP41" s="5"/>
      <c r="AQ41" s="5"/>
      <c r="AR41" s="5"/>
      <c r="AS41" s="5"/>
      <c r="AT41" s="3"/>
      <c r="AU41" s="76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0"/>
      <c r="BM41" s="70"/>
    </row>
    <row r="42" spans="1:6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0"/>
      <c r="AA42" s="19"/>
      <c r="AB42" s="19"/>
      <c r="AC42" s="19"/>
      <c r="AD42" s="116" t="s">
        <v>211</v>
      </c>
      <c r="AE42" s="19"/>
      <c r="AF42" s="116" t="s">
        <v>192</v>
      </c>
      <c r="AG42" s="19"/>
      <c r="AH42" s="19"/>
      <c r="AI42" s="19"/>
      <c r="AJ42" s="19"/>
      <c r="AK42" s="116" t="s">
        <v>208</v>
      </c>
      <c r="AL42" s="19"/>
      <c r="AM42" s="19"/>
      <c r="AN42" s="19"/>
      <c r="AO42" s="31"/>
      <c r="AP42" s="5"/>
      <c r="AQ42" s="5"/>
      <c r="AR42" s="5"/>
      <c r="AS42" s="5"/>
      <c r="AT42" s="3"/>
      <c r="AU42" s="173" t="s">
        <v>75</v>
      </c>
      <c r="AV42" s="139"/>
      <c r="AW42" s="139"/>
      <c r="AX42" s="139" t="s">
        <v>75</v>
      </c>
      <c r="AY42" s="139"/>
      <c r="AZ42" s="139"/>
      <c r="BA42" s="139" t="s">
        <v>75</v>
      </c>
      <c r="BB42" s="139"/>
      <c r="BC42" s="139"/>
      <c r="BD42" s="139" t="s">
        <v>75</v>
      </c>
      <c r="BE42" s="139"/>
      <c r="BF42" s="139"/>
      <c r="BG42" s="139" t="s">
        <v>75</v>
      </c>
      <c r="BH42" s="139"/>
      <c r="BI42" s="139"/>
      <c r="BJ42" s="139" t="s">
        <v>75</v>
      </c>
      <c r="BK42" s="139"/>
      <c r="BL42" s="175"/>
      <c r="BM42" s="70"/>
    </row>
    <row r="43" spans="1:65" ht="15.75" thickBo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0"/>
      <c r="AA43" s="19"/>
      <c r="AB43" s="19"/>
      <c r="AC43" s="19"/>
      <c r="AD43" s="117"/>
      <c r="AE43" s="19"/>
      <c r="AF43" s="117"/>
      <c r="AG43" s="19"/>
      <c r="AH43" s="19"/>
      <c r="AI43" s="19"/>
      <c r="AJ43" s="19"/>
      <c r="AK43" s="117"/>
      <c r="AL43" s="19"/>
      <c r="AM43" s="19"/>
      <c r="AN43" s="19"/>
      <c r="AO43" s="31"/>
      <c r="AP43" s="5"/>
      <c r="AQ43" s="5"/>
      <c r="AR43" s="5"/>
      <c r="AS43" s="5"/>
      <c r="AT43" s="3"/>
      <c r="AU43" s="173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75"/>
      <c r="BM43" s="70"/>
    </row>
    <row r="44" spans="1:65" ht="16.5" thickTop="1" thickBo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0"/>
      <c r="AA44" s="19"/>
      <c r="AB44" s="19"/>
      <c r="AC44" s="19"/>
      <c r="AD44" s="117"/>
      <c r="AE44" s="19"/>
      <c r="AF44" s="117"/>
      <c r="AG44" s="19"/>
      <c r="AH44" s="19"/>
      <c r="AI44" s="19"/>
      <c r="AJ44" s="19"/>
      <c r="AK44" s="117"/>
      <c r="AL44" s="19"/>
      <c r="AM44" s="19"/>
      <c r="AN44" s="19"/>
      <c r="AO44" s="31"/>
      <c r="AP44" s="5"/>
      <c r="AQ44" s="5"/>
      <c r="AR44" s="5"/>
      <c r="AS44" s="5"/>
      <c r="AT44" s="3"/>
      <c r="AU44" s="153">
        <v>0</v>
      </c>
      <c r="AV44" s="153"/>
      <c r="AW44" s="153"/>
      <c r="AX44" s="153">
        <v>0</v>
      </c>
      <c r="AY44" s="153"/>
      <c r="AZ44" s="153"/>
      <c r="BA44" s="153">
        <v>0</v>
      </c>
      <c r="BB44" s="153"/>
      <c r="BC44" s="153"/>
      <c r="BD44" s="153">
        <v>0</v>
      </c>
      <c r="BE44" s="153"/>
      <c r="BF44" s="153"/>
      <c r="BG44" s="153">
        <v>0</v>
      </c>
      <c r="BH44" s="153"/>
      <c r="BI44" s="153"/>
      <c r="BJ44" s="153">
        <v>0</v>
      </c>
      <c r="BK44" s="153"/>
      <c r="BL44" s="153"/>
      <c r="BM44" s="70"/>
    </row>
    <row r="45" spans="1:65" ht="15.75" thickTop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0"/>
      <c r="AA45" s="19"/>
      <c r="AB45" s="19"/>
      <c r="AC45" s="19"/>
      <c r="AD45" s="118"/>
      <c r="AE45" s="19"/>
      <c r="AF45" s="118"/>
      <c r="AG45" s="19"/>
      <c r="AH45" s="19"/>
      <c r="AI45" s="19"/>
      <c r="AJ45" s="19"/>
      <c r="AK45" s="118"/>
      <c r="AL45" s="19"/>
      <c r="AM45" s="19"/>
      <c r="AN45" s="19"/>
      <c r="AO45" s="31"/>
      <c r="AP45" s="5"/>
      <c r="AQ45" s="5"/>
      <c r="AR45" s="5"/>
      <c r="AS45" s="5"/>
      <c r="AT45" s="3"/>
      <c r="AU45" s="76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0"/>
      <c r="BM45" s="70"/>
    </row>
    <row r="46" spans="1:65" ht="1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0"/>
      <c r="AA46" s="19"/>
      <c r="AB46" s="19"/>
      <c r="AC46" s="19"/>
      <c r="AD46" s="19">
        <f>IF(X64=TRUE,INDEX(F8:T22,P73,R73),0)</f>
        <v>0</v>
      </c>
      <c r="AE46" s="19"/>
      <c r="AF46" s="19">
        <f>IF(AU40&gt;0,INDEX(F187:T201,P73,R73)*AU40,0)</f>
        <v>41210.680544387447</v>
      </c>
      <c r="AG46" s="19">
        <f>IF(AU24&gt;0,1,0)</f>
        <v>1</v>
      </c>
      <c r="AH46" s="19">
        <f>IF(P73&lt;15,1,0)</f>
        <v>1</v>
      </c>
      <c r="AI46" s="19">
        <f>AF46*AG46*AH46</f>
        <v>41210.680544387447</v>
      </c>
      <c r="AJ46" s="19"/>
      <c r="AK46" s="19">
        <f>IF(AU44&gt;0,INDEX(F209:T223,P73,R73)*AU44,0)</f>
        <v>0</v>
      </c>
      <c r="AL46" s="19">
        <f>AK46*AG46*AH46</f>
        <v>0</v>
      </c>
      <c r="AM46" s="19"/>
      <c r="AN46" s="19"/>
      <c r="AO46" s="31"/>
      <c r="AP46" s="5"/>
      <c r="AQ46" s="5"/>
      <c r="AR46" s="5"/>
      <c r="AS46" s="5"/>
      <c r="AT46" s="3"/>
      <c r="AU46" s="173" t="s">
        <v>76</v>
      </c>
      <c r="AV46" s="139"/>
      <c r="AW46" s="139"/>
      <c r="AX46" s="139" t="s">
        <v>76</v>
      </c>
      <c r="AY46" s="139"/>
      <c r="AZ46" s="139"/>
      <c r="BA46" s="139" t="s">
        <v>76</v>
      </c>
      <c r="BB46" s="139"/>
      <c r="BC46" s="139"/>
      <c r="BD46" s="139" t="s">
        <v>76</v>
      </c>
      <c r="BE46" s="139"/>
      <c r="BF46" s="139"/>
      <c r="BG46" s="139" t="s">
        <v>76</v>
      </c>
      <c r="BH46" s="139"/>
      <c r="BI46" s="139"/>
      <c r="BJ46" s="139" t="s">
        <v>76</v>
      </c>
      <c r="BK46" s="139"/>
      <c r="BL46" s="175"/>
      <c r="BM46" s="70"/>
    </row>
    <row r="47" spans="1:65" ht="15.75" thickBo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30"/>
      <c r="AA47" s="19"/>
      <c r="AB47" s="19"/>
      <c r="AC47" s="19"/>
      <c r="AD47" s="19">
        <f>IF(X65=TRUE,INDEX(F8:T22,P75,R75),0)</f>
        <v>0</v>
      </c>
      <c r="AE47" s="19"/>
      <c r="AF47" s="19">
        <f>IF(AX40&gt;0,INDEX(F187:T201,P75,R75)*AX40,0)</f>
        <v>23579.333901659604</v>
      </c>
      <c r="AG47" s="19">
        <f>IF(AX24&gt;0,1,0)</f>
        <v>1</v>
      </c>
      <c r="AH47" s="19">
        <f>IF(P75&lt;15,1,0)</f>
        <v>1</v>
      </c>
      <c r="AI47" s="19">
        <f t="shared" ref="AI47:AI51" si="0">AF47*AG47*AH47</f>
        <v>23579.333901659604</v>
      </c>
      <c r="AJ47" s="19"/>
      <c r="AK47" s="19">
        <f>IF(AX44&gt;0,INDEX(F209:T223,P75,R75)*AX44,0)</f>
        <v>0</v>
      </c>
      <c r="AL47" s="19">
        <f t="shared" ref="AL47:AL51" si="1">AK47*AG47*AH47</f>
        <v>0</v>
      </c>
      <c r="AM47" s="19"/>
      <c r="AN47" s="19"/>
      <c r="AO47" s="31"/>
      <c r="AP47" s="5"/>
      <c r="AQ47" s="5"/>
      <c r="AR47" s="5"/>
      <c r="AS47" s="5"/>
      <c r="AT47" s="3"/>
      <c r="AU47" s="173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75"/>
      <c r="BM47" s="70"/>
    </row>
    <row r="48" spans="1:65" ht="16.5" thickTop="1" thickBo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0"/>
      <c r="AA48" s="19"/>
      <c r="AB48" s="19"/>
      <c r="AC48" s="19"/>
      <c r="AD48" s="19">
        <f>IF(X66=TRUE,INDEX(F8:T22,P77,R77),0)</f>
        <v>0</v>
      </c>
      <c r="AE48" s="19"/>
      <c r="AF48" s="19">
        <f>IF(BA40&gt;0,INDEX(F187:T201,P77,R77)*BA40,0)</f>
        <v>0</v>
      </c>
      <c r="AG48" s="19">
        <f>IF(BA24&gt;0,1,0)</f>
        <v>0</v>
      </c>
      <c r="AH48" s="19">
        <f>IF(P77&lt;15,1,0)</f>
        <v>0</v>
      </c>
      <c r="AI48" s="19">
        <f t="shared" si="0"/>
        <v>0</v>
      </c>
      <c r="AJ48" s="19"/>
      <c r="AK48" s="19">
        <f>IF(BA44&gt;0,INDEX(F209:T223,P77,R77)*BA44,0)</f>
        <v>0</v>
      </c>
      <c r="AL48" s="19">
        <f t="shared" si="1"/>
        <v>0</v>
      </c>
      <c r="AM48" s="19"/>
      <c r="AN48" s="19"/>
      <c r="AO48" s="31"/>
      <c r="AP48" s="5"/>
      <c r="AQ48" s="5"/>
      <c r="AR48" s="5"/>
      <c r="AS48" s="5"/>
      <c r="AT48" s="3"/>
      <c r="AU48" s="153">
        <v>6</v>
      </c>
      <c r="AV48" s="153"/>
      <c r="AW48" s="153"/>
      <c r="AX48" s="153">
        <v>0</v>
      </c>
      <c r="AY48" s="153"/>
      <c r="AZ48" s="153"/>
      <c r="BA48" s="153">
        <v>0</v>
      </c>
      <c r="BB48" s="153"/>
      <c r="BC48" s="153"/>
      <c r="BD48" s="153">
        <v>0</v>
      </c>
      <c r="BE48" s="153"/>
      <c r="BF48" s="153"/>
      <c r="BG48" s="153">
        <v>0</v>
      </c>
      <c r="BH48" s="153"/>
      <c r="BI48" s="153"/>
      <c r="BJ48" s="153">
        <v>0</v>
      </c>
      <c r="BK48" s="153"/>
      <c r="BL48" s="153"/>
      <c r="BM48" s="70"/>
    </row>
    <row r="49" spans="1:65" ht="15.75" thickTop="1" x14ac:dyDescent="0.25">
      <c r="A49" s="5"/>
      <c r="B49" s="5"/>
      <c r="C49" s="96" t="s">
        <v>217</v>
      </c>
      <c r="D49" s="97"/>
      <c r="E49" s="6" t="s">
        <v>0</v>
      </c>
      <c r="F49" s="102" t="s">
        <v>1</v>
      </c>
      <c r="G49" s="103"/>
      <c r="H49" s="104"/>
      <c r="I49" s="102" t="s">
        <v>2</v>
      </c>
      <c r="J49" s="103"/>
      <c r="K49" s="104"/>
      <c r="L49" s="102" t="s">
        <v>3</v>
      </c>
      <c r="M49" s="103"/>
      <c r="N49" s="104"/>
      <c r="O49" s="102" t="s">
        <v>4</v>
      </c>
      <c r="P49" s="103"/>
      <c r="Q49" s="104"/>
      <c r="R49" s="102" t="s">
        <v>5</v>
      </c>
      <c r="S49" s="103"/>
      <c r="T49" s="104"/>
      <c r="U49" s="5"/>
      <c r="V49" s="5"/>
      <c r="W49" s="5"/>
      <c r="X49" s="5"/>
      <c r="Y49" s="5"/>
      <c r="Z49" s="30"/>
      <c r="AA49" s="19"/>
      <c r="AB49" s="19"/>
      <c r="AC49" s="19"/>
      <c r="AD49" s="19">
        <f>IF(X67=TRUE,INDEX(F8:T22,P79,R79),0)</f>
        <v>0</v>
      </c>
      <c r="AE49" s="19"/>
      <c r="AF49" s="19">
        <f>IF(BD40&gt;0,INDEX(F187:T201,P79,R79)*BD40,0)</f>
        <v>0</v>
      </c>
      <c r="AG49" s="19">
        <f>IF(BD24&gt;0,1,0)</f>
        <v>0</v>
      </c>
      <c r="AH49" s="19">
        <f>IF(P79&lt;15,1,0)</f>
        <v>1</v>
      </c>
      <c r="AI49" s="19">
        <f t="shared" si="0"/>
        <v>0</v>
      </c>
      <c r="AJ49" s="19"/>
      <c r="AK49" s="19">
        <f>IF(BD44&gt;0,INDEX(F209:T223,P79,R79)*BD44,0)</f>
        <v>0</v>
      </c>
      <c r="AL49" s="19">
        <f t="shared" si="1"/>
        <v>0</v>
      </c>
      <c r="AM49" s="19"/>
      <c r="AN49" s="19"/>
      <c r="AO49" s="31"/>
      <c r="AP49" s="5"/>
      <c r="AQ49" s="5"/>
      <c r="AR49" s="5"/>
      <c r="AS49" s="5"/>
      <c r="AT49" s="3"/>
      <c r="AU49" s="76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0"/>
      <c r="BM49" s="70"/>
    </row>
    <row r="50" spans="1:65" ht="15.75" thickBot="1" x14ac:dyDescent="0.3">
      <c r="A50" s="5"/>
      <c r="B50" s="5"/>
      <c r="C50" s="98"/>
      <c r="D50" s="99"/>
      <c r="E50" s="7" t="s">
        <v>6</v>
      </c>
      <c r="F50" s="8">
        <v>1.2</v>
      </c>
      <c r="G50" s="9">
        <v>1.5</v>
      </c>
      <c r="H50" s="9">
        <v>2</v>
      </c>
      <c r="I50" s="8">
        <v>1.2</v>
      </c>
      <c r="J50" s="9">
        <v>1.5</v>
      </c>
      <c r="K50" s="9">
        <v>2</v>
      </c>
      <c r="L50" s="8">
        <v>1.2</v>
      </c>
      <c r="M50" s="9">
        <v>1.5</v>
      </c>
      <c r="N50" s="9">
        <v>2</v>
      </c>
      <c r="O50" s="8">
        <v>1.2</v>
      </c>
      <c r="P50" s="9">
        <v>1.5</v>
      </c>
      <c r="Q50" s="9">
        <v>2</v>
      </c>
      <c r="R50" s="8">
        <v>1.2</v>
      </c>
      <c r="S50" s="9">
        <v>1.5</v>
      </c>
      <c r="T50" s="9">
        <v>2</v>
      </c>
      <c r="U50" s="5"/>
      <c r="V50" s="5"/>
      <c r="W50" s="5"/>
      <c r="X50" s="5"/>
      <c r="Y50" s="5"/>
      <c r="Z50" s="30"/>
      <c r="AA50" s="19"/>
      <c r="AB50" s="19"/>
      <c r="AC50" s="19"/>
      <c r="AD50" s="19">
        <f>IF(X68=TRUE,INDEX(F8:T22,P81,R81),0)</f>
        <v>0</v>
      </c>
      <c r="AE50" s="19"/>
      <c r="AF50" s="19">
        <f>IF(BG40&gt;0,INDEX(F187:T201,P81,R81)*BG40,0)</f>
        <v>0</v>
      </c>
      <c r="AG50" s="19">
        <f>IF(BG24&gt;0,1,0)</f>
        <v>0</v>
      </c>
      <c r="AH50" s="19">
        <f>IF(P81&lt;15,1,0)</f>
        <v>0</v>
      </c>
      <c r="AI50" s="19">
        <f t="shared" si="0"/>
        <v>0</v>
      </c>
      <c r="AJ50" s="19"/>
      <c r="AK50" s="19">
        <f>IF(BG44&gt;0,INDEX(F209:T223,P81,R81)*BG44,0)</f>
        <v>0</v>
      </c>
      <c r="AL50" s="19">
        <f t="shared" si="1"/>
        <v>0</v>
      </c>
      <c r="AM50" s="19"/>
      <c r="AN50" s="19"/>
      <c r="AO50" s="31"/>
      <c r="AP50" s="5"/>
      <c r="AQ50" s="5"/>
      <c r="AR50" s="5"/>
      <c r="AS50" s="5"/>
      <c r="AT50" s="3"/>
      <c r="AU50" s="76" t="s">
        <v>71</v>
      </c>
      <c r="AV50" s="71"/>
      <c r="AW50" s="71"/>
      <c r="AX50" s="71" t="s">
        <v>71</v>
      </c>
      <c r="AY50" s="71"/>
      <c r="AZ50" s="71"/>
      <c r="BA50" s="71" t="s">
        <v>71</v>
      </c>
      <c r="BB50" s="71"/>
      <c r="BC50" s="71"/>
      <c r="BD50" s="71" t="s">
        <v>71</v>
      </c>
      <c r="BE50" s="71"/>
      <c r="BF50" s="71"/>
      <c r="BG50" s="71" t="s">
        <v>71</v>
      </c>
      <c r="BH50" s="71"/>
      <c r="BI50" s="71"/>
      <c r="BJ50" s="71" t="s">
        <v>71</v>
      </c>
      <c r="BK50" s="71"/>
      <c r="BL50" s="70"/>
      <c r="BM50" s="70"/>
    </row>
    <row r="51" spans="1:65" ht="16.5" thickTop="1" thickBot="1" x14ac:dyDescent="0.3">
      <c r="A51" s="5"/>
      <c r="B51" s="5"/>
      <c r="C51" s="5"/>
      <c r="D51" s="11" t="s">
        <v>21</v>
      </c>
      <c r="E51" s="9" t="s">
        <v>7</v>
      </c>
      <c r="F51" s="10">
        <v>1420.6789156048603</v>
      </c>
      <c r="G51" s="10">
        <v>1807.6319990226102</v>
      </c>
      <c r="H51" s="10">
        <v>2073.6144127708235</v>
      </c>
      <c r="I51" s="10">
        <v>1518.1911800398673</v>
      </c>
      <c r="J51" s="10">
        <v>1929.3219618997223</v>
      </c>
      <c r="K51" s="10">
        <v>2235.6005397181093</v>
      </c>
      <c r="L51" s="10">
        <v>2740.197601793896</v>
      </c>
      <c r="M51" s="10">
        <v>3477.5002292666277</v>
      </c>
      <c r="N51" s="10">
        <v>4327.3985497731446</v>
      </c>
      <c r="O51" s="10">
        <v>2890.072616446058</v>
      </c>
      <c r="P51" s="10">
        <v>3668.2502479148334</v>
      </c>
      <c r="Q51" s="10">
        <v>4586.2735750814227</v>
      </c>
      <c r="R51" s="10">
        <v>3700.1813557750615</v>
      </c>
      <c r="S51" s="10">
        <v>4699.2977343335651</v>
      </c>
      <c r="T51" s="10">
        <v>5985.5523066497026</v>
      </c>
      <c r="U51" s="5"/>
      <c r="V51" s="5"/>
      <c r="W51" s="5"/>
      <c r="X51" s="5"/>
      <c r="Y51" s="5"/>
      <c r="Z51" s="30"/>
      <c r="AA51" s="19"/>
      <c r="AB51" s="19"/>
      <c r="AC51" s="19"/>
      <c r="AD51" s="19">
        <f>IF(X69=TRUE,INDEX(F8:T22,P83,R83),0)</f>
        <v>0</v>
      </c>
      <c r="AE51" s="19"/>
      <c r="AF51" s="19">
        <f>IF(BJ40&gt;0,INDEX(F187:T201,P83,R83)*BJ40,0)</f>
        <v>0</v>
      </c>
      <c r="AG51" s="19">
        <f>IF(BJ24&gt;0,1,0)</f>
        <v>0</v>
      </c>
      <c r="AH51" s="19">
        <f>IF(P83&lt;15,1,0)</f>
        <v>1</v>
      </c>
      <c r="AI51" s="19">
        <f t="shared" si="0"/>
        <v>0</v>
      </c>
      <c r="AJ51" s="19"/>
      <c r="AK51" s="19">
        <f>IF(BJ44&gt;0,INDEX(F209:T223,P83,R83)*BJ44,0)</f>
        <v>0</v>
      </c>
      <c r="AL51" s="19">
        <f t="shared" si="1"/>
        <v>0</v>
      </c>
      <c r="AM51" s="19"/>
      <c r="AN51" s="19"/>
      <c r="AO51" s="32"/>
      <c r="AP51" s="5"/>
      <c r="AQ51" s="5"/>
      <c r="AR51" s="5"/>
      <c r="AS51" s="5"/>
      <c r="AT51" s="3"/>
      <c r="AU51" s="172">
        <f>AN30*AU24+AL46+AE54+AI46</f>
        <v>922874.32640539284</v>
      </c>
      <c r="AV51" s="172"/>
      <c r="AW51" s="172"/>
      <c r="AX51" s="172">
        <f>AX24*AN32+AL47+AE55+AI47</f>
        <v>967754.59485448024</v>
      </c>
      <c r="AY51" s="172"/>
      <c r="AZ51" s="172"/>
      <c r="BA51" s="172">
        <f>BA24*AN34+AL48+AE56+AI48</f>
        <v>0</v>
      </c>
      <c r="BB51" s="172"/>
      <c r="BC51" s="172"/>
      <c r="BD51" s="172">
        <f>BD24*AN36+AL49+AE57+AI49</f>
        <v>0</v>
      </c>
      <c r="BE51" s="172"/>
      <c r="BF51" s="172"/>
      <c r="BG51" s="172">
        <f>BG24*AN38+AL50+AE58+AI50</f>
        <v>0</v>
      </c>
      <c r="BH51" s="172"/>
      <c r="BI51" s="172"/>
      <c r="BJ51" s="172">
        <f>BJ24*AN40+AL51+AE59+AI51</f>
        <v>0</v>
      </c>
      <c r="BK51" s="172"/>
      <c r="BL51" s="172"/>
      <c r="BM51" s="70"/>
    </row>
    <row r="52" spans="1:65" ht="15.75" thickTop="1" x14ac:dyDescent="0.25">
      <c r="A52" s="5"/>
      <c r="B52" s="5"/>
      <c r="C52" s="5"/>
      <c r="D52" s="11" t="s">
        <v>22</v>
      </c>
      <c r="E52" s="9" t="s">
        <v>8</v>
      </c>
      <c r="F52" s="10">
        <v>1872.5486562677199</v>
      </c>
      <c r="G52" s="10">
        <v>2259.5017396854705</v>
      </c>
      <c r="H52" s="10">
        <v>2525.4841534336838</v>
      </c>
      <c r="I52" s="10">
        <v>1970.0609207027276</v>
      </c>
      <c r="J52" s="10">
        <v>2381.1917025625821</v>
      </c>
      <c r="K52" s="10">
        <v>2687.4702803809701</v>
      </c>
      <c r="L52" s="10">
        <v>3198.3818626819229</v>
      </c>
      <c r="M52" s="10">
        <v>3935.6844901546547</v>
      </c>
      <c r="N52" s="10">
        <v>4785.5828106611707</v>
      </c>
      <c r="O52" s="10">
        <v>3348.2568773340845</v>
      </c>
      <c r="P52" s="10">
        <v>4126.4345088028604</v>
      </c>
      <c r="Q52" s="10">
        <v>5044.4578359694488</v>
      </c>
      <c r="R52" s="10">
        <v>4158.365616663089</v>
      </c>
      <c r="S52" s="10">
        <v>5157.4819952215921</v>
      </c>
      <c r="T52" s="10">
        <v>6443.7365675377287</v>
      </c>
      <c r="U52" s="5"/>
      <c r="V52" s="5"/>
      <c r="W52" s="5"/>
      <c r="X52" s="5"/>
      <c r="Y52" s="5"/>
      <c r="Z52" s="30"/>
      <c r="AA52" s="19"/>
      <c r="AB52" s="19"/>
      <c r="AC52" s="19"/>
      <c r="AD52" s="106" t="s">
        <v>209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31"/>
      <c r="AP52" s="5"/>
      <c r="AQ52" s="5"/>
      <c r="AR52" s="5"/>
      <c r="AS52" s="5"/>
      <c r="AT52" s="3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0"/>
    </row>
    <row r="53" spans="1:65" ht="15" customHeight="1" x14ac:dyDescent="0.25">
      <c r="A53" s="5"/>
      <c r="B53" s="5"/>
      <c r="C53" s="5"/>
      <c r="D53" s="11" t="s">
        <v>23</v>
      </c>
      <c r="E53" s="9" t="s">
        <v>9</v>
      </c>
      <c r="F53" s="10">
        <v>2541.9182293050267</v>
      </c>
      <c r="G53" s="10">
        <v>2939.146166668449</v>
      </c>
      <c r="H53" s="10">
        <v>3222.2533369927828</v>
      </c>
      <c r="I53" s="10">
        <v>2648.295649835472</v>
      </c>
      <c r="J53" s="10">
        <v>3072.1190554852092</v>
      </c>
      <c r="K53" s="10">
        <v>3399.5520062867349</v>
      </c>
      <c r="L53" s="10">
        <v>4010.0882625429354</v>
      </c>
      <c r="M53" s="10">
        <v>4792.700698366838</v>
      </c>
      <c r="N53" s="10">
        <v>5718.1153661253038</v>
      </c>
      <c r="O53" s="10">
        <v>4174.9507786603135</v>
      </c>
      <c r="P53" s="10">
        <v>5002.5257188798632</v>
      </c>
      <c r="Q53" s="10">
        <v>6002.8778939644108</v>
      </c>
      <c r="R53" s="10">
        <v>5066.0703919222178</v>
      </c>
      <c r="S53" s="10">
        <v>6136.6779539404688</v>
      </c>
      <c r="T53" s="10">
        <v>7542.084498689519</v>
      </c>
      <c r="U53" s="5"/>
      <c r="V53" s="5"/>
      <c r="W53" s="5"/>
      <c r="X53" s="5"/>
      <c r="Y53" s="5"/>
      <c r="Z53" s="30"/>
      <c r="AA53" s="19"/>
      <c r="AB53" s="19"/>
      <c r="AC53" s="19"/>
      <c r="AD53" s="107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31"/>
      <c r="AP53" s="5"/>
      <c r="AQ53" s="5"/>
      <c r="AR53" s="5"/>
      <c r="AS53" s="5"/>
      <c r="AT53" s="3"/>
      <c r="AU53" s="73" t="s">
        <v>70</v>
      </c>
      <c r="AV53" s="79"/>
      <c r="AW53" s="79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0"/>
    </row>
    <row r="54" spans="1:65" ht="15.75" thickBot="1" x14ac:dyDescent="0.3">
      <c r="A54" s="5"/>
      <c r="B54" s="5"/>
      <c r="C54" s="5"/>
      <c r="D54" s="11" t="s">
        <v>24</v>
      </c>
      <c r="E54" s="9" t="s">
        <v>10</v>
      </c>
      <c r="F54" s="10">
        <v>2999.71707185472</v>
      </c>
      <c r="G54" s="10">
        <v>3396.9450092181428</v>
      </c>
      <c r="H54" s="10">
        <v>3680.0521795424761</v>
      </c>
      <c r="I54" s="10">
        <v>3106.0944923851653</v>
      </c>
      <c r="J54" s="10">
        <v>3529.9178980349034</v>
      </c>
      <c r="K54" s="10">
        <v>3857.3508488364287</v>
      </c>
      <c r="L54" s="10">
        <v>4473.453853185868</v>
      </c>
      <c r="M54" s="10">
        <v>5256.0662890097701</v>
      </c>
      <c r="N54" s="10">
        <v>6181.480956768236</v>
      </c>
      <c r="O54" s="10">
        <v>4638.3163693032457</v>
      </c>
      <c r="P54" s="10">
        <v>5465.8913095227963</v>
      </c>
      <c r="Q54" s="10">
        <v>6466.2434846073438</v>
      </c>
      <c r="R54" s="10">
        <v>5529.43598256515</v>
      </c>
      <c r="S54" s="10">
        <v>6600.0435445834019</v>
      </c>
      <c r="T54" s="10">
        <v>8005.4500893324521</v>
      </c>
      <c r="U54" s="5"/>
      <c r="V54" s="5"/>
      <c r="W54" s="5"/>
      <c r="X54" s="5"/>
      <c r="Y54" s="5"/>
      <c r="Z54" s="30"/>
      <c r="AA54" s="19"/>
      <c r="AB54" s="19"/>
      <c r="AC54" s="19"/>
      <c r="AD54" s="19">
        <f>IF(AU48&gt;0,INDEX(F142:T156,P73,R73)*AU48,0)</f>
        <v>38280</v>
      </c>
      <c r="AE54" s="19">
        <f>AD54*AG46*AH46</f>
        <v>38280</v>
      </c>
      <c r="AF54" s="19"/>
      <c r="AG54" s="19"/>
      <c r="AH54" s="19"/>
      <c r="AI54" s="160" t="s">
        <v>210</v>
      </c>
      <c r="AJ54" s="161"/>
      <c r="AK54" s="19">
        <f>IF(BA55&gt;0,6000*BA55,0)</f>
        <v>0</v>
      </c>
      <c r="AL54" s="19"/>
      <c r="AM54" s="19"/>
      <c r="AN54" s="19"/>
      <c r="AO54" s="31"/>
      <c r="AP54" s="5"/>
      <c r="AQ54" s="5"/>
      <c r="AR54" s="5"/>
      <c r="AS54" s="5"/>
      <c r="AT54" s="3"/>
      <c r="AU54" s="71"/>
      <c r="AV54" s="79"/>
      <c r="AW54" s="79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0"/>
    </row>
    <row r="55" spans="1:65" ht="16.5" thickTop="1" thickBot="1" x14ac:dyDescent="0.3">
      <c r="A55" s="5"/>
      <c r="B55" s="5"/>
      <c r="C55" s="5"/>
      <c r="D55" s="11" t="s">
        <v>25</v>
      </c>
      <c r="E55" s="9" t="s">
        <v>11</v>
      </c>
      <c r="F55" s="10">
        <v>3584.9638206548943</v>
      </c>
      <c r="G55" s="10">
        <v>3992.4666119639887</v>
      </c>
      <c r="H55" s="10">
        <v>4292.6985388644425</v>
      </c>
      <c r="I55" s="10">
        <v>3700.2063972807778</v>
      </c>
      <c r="J55" s="10">
        <v>4136.7224267203974</v>
      </c>
      <c r="K55" s="10">
        <v>4485.3097505050609</v>
      </c>
      <c r="L55" s="10">
        <v>5201.9513725265479</v>
      </c>
      <c r="M55" s="10">
        <v>6029.8736167016204</v>
      </c>
      <c r="N55" s="10">
        <v>7030.804631712037</v>
      </c>
      <c r="O55" s="10">
        <v>5381.8013901091417</v>
      </c>
      <c r="P55" s="10">
        <v>6258.7736390794671</v>
      </c>
      <c r="Q55" s="10">
        <v>7341.4546620819729</v>
      </c>
      <c r="R55" s="10">
        <v>6353.9318773039467</v>
      </c>
      <c r="S55" s="10">
        <v>7496.0306227819456</v>
      </c>
      <c r="T55" s="10">
        <v>9020.5891399639077</v>
      </c>
      <c r="U55" s="5"/>
      <c r="V55" s="5"/>
      <c r="W55" s="5"/>
      <c r="X55" s="5"/>
      <c r="Y55" s="5"/>
      <c r="Z55" s="30"/>
      <c r="AA55" s="19"/>
      <c r="AB55" s="19"/>
      <c r="AC55" s="19"/>
      <c r="AD55" s="19">
        <f>IF(AX48&gt;0,INDEX(F142:T156,P75,R75)*AX48,0)</f>
        <v>0</v>
      </c>
      <c r="AE55" s="19">
        <f t="shared" ref="AE55:AE59" si="2">AD55*AG47*AH47</f>
        <v>0</v>
      </c>
      <c r="AF55" s="19"/>
      <c r="AG55" s="19"/>
      <c r="AH55" s="19"/>
      <c r="AI55" s="162"/>
      <c r="AJ55" s="163"/>
      <c r="AK55" s="19"/>
      <c r="AL55" s="19"/>
      <c r="AM55" s="19"/>
      <c r="AN55" s="19"/>
      <c r="AO55" s="31"/>
      <c r="AP55" s="5"/>
      <c r="AQ55" s="5"/>
      <c r="AR55" s="5"/>
      <c r="AS55" s="5"/>
      <c r="AT55" s="3"/>
      <c r="AU55" s="79" t="s">
        <v>77</v>
      </c>
      <c r="AV55" s="71"/>
      <c r="AW55" s="71"/>
      <c r="AX55" s="71"/>
      <c r="AY55" s="71"/>
      <c r="AZ55" s="71"/>
      <c r="BA55" s="150">
        <v>0</v>
      </c>
      <c r="BB55" s="151"/>
      <c r="BC55" s="152"/>
      <c r="BD55" s="71"/>
      <c r="BE55" s="71"/>
      <c r="BF55" s="71"/>
      <c r="BG55" s="71"/>
      <c r="BH55" s="71"/>
      <c r="BI55" s="71"/>
      <c r="BJ55" s="71"/>
      <c r="BK55" s="71"/>
      <c r="BL55" s="71"/>
      <c r="BM55" s="70"/>
    </row>
    <row r="56" spans="1:65" ht="15.75" thickTop="1" x14ac:dyDescent="0.25">
      <c r="A56" s="5"/>
      <c r="B56" s="5"/>
      <c r="C56" s="5"/>
      <c r="D56" s="11" t="s">
        <v>26</v>
      </c>
      <c r="E56" s="9" t="s">
        <v>12</v>
      </c>
      <c r="F56" s="10">
        <v>4760.0761937067946</v>
      </c>
      <c r="G56" s="10">
        <v>5167.578985015889</v>
      </c>
      <c r="H56" s="10">
        <v>5467.8109119163437</v>
      </c>
      <c r="I56" s="10">
        <v>4875.3187703326785</v>
      </c>
      <c r="J56" s="10">
        <v>5311.8347997722976</v>
      </c>
      <c r="K56" s="10">
        <v>5660.4221235569612</v>
      </c>
      <c r="L56" s="10">
        <v>6385.9539253691437</v>
      </c>
      <c r="M56" s="10">
        <v>7213.8761695442163</v>
      </c>
      <c r="N56" s="10">
        <v>8214.8071845546328</v>
      </c>
      <c r="O56" s="10">
        <v>6565.8039429517376</v>
      </c>
      <c r="P56" s="10">
        <v>7442.7761919220629</v>
      </c>
      <c r="Q56" s="10">
        <v>8525.4572149245687</v>
      </c>
      <c r="R56" s="10">
        <v>7537.9344301465417</v>
      </c>
      <c r="S56" s="10">
        <v>8680.0331756245396</v>
      </c>
      <c r="T56" s="10">
        <v>10204.591692806503</v>
      </c>
      <c r="U56" s="5"/>
      <c r="V56" s="5"/>
      <c r="W56" s="5"/>
      <c r="X56" s="5"/>
      <c r="Y56" s="5"/>
      <c r="Z56" s="30"/>
      <c r="AA56" s="19"/>
      <c r="AB56" s="19"/>
      <c r="AC56" s="19"/>
      <c r="AD56" s="19">
        <f>IF(BA48&gt;0,INDEX(F142:T156,P77,R77)*BA48,0)</f>
        <v>0</v>
      </c>
      <c r="AE56" s="19">
        <f t="shared" si="2"/>
        <v>0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31"/>
      <c r="AP56" s="5"/>
      <c r="AQ56" s="5"/>
      <c r="AR56" s="5"/>
      <c r="AS56" s="5"/>
      <c r="AT56" s="3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0"/>
    </row>
    <row r="57" spans="1:65" x14ac:dyDescent="0.25">
      <c r="A57" s="5"/>
      <c r="B57" s="5"/>
      <c r="C57" s="5"/>
      <c r="D57" s="11" t="s">
        <v>27</v>
      </c>
      <c r="E57" s="9" t="s">
        <v>13</v>
      </c>
      <c r="F57" s="10">
        <v>6422.2346590630987</v>
      </c>
      <c r="G57" s="10">
        <v>6840.0123043178655</v>
      </c>
      <c r="H57" s="10">
        <v>7157.3689877944407</v>
      </c>
      <c r="I57" s="10">
        <v>6546.3423917844211</v>
      </c>
      <c r="J57" s="10">
        <v>6995.5510450139236</v>
      </c>
      <c r="K57" s="10">
        <v>7365.2927417817255</v>
      </c>
      <c r="L57" s="10">
        <v>8195.600536680211</v>
      </c>
      <c r="M57" s="10">
        <v>9068.8325892064531</v>
      </c>
      <c r="N57" s="10">
        <v>10145.279951468821</v>
      </c>
      <c r="O57" s="10">
        <v>8390.4380557280201</v>
      </c>
      <c r="P57" s="10">
        <v>9316.8076134491203</v>
      </c>
      <c r="Q57" s="10">
        <v>10481.817484369585</v>
      </c>
      <c r="R57" s="10">
        <v>9443.5794168557259</v>
      </c>
      <c r="S57" s="10">
        <v>10657.169345793473</v>
      </c>
      <c r="T57" s="10">
        <v>12300.879835408348</v>
      </c>
      <c r="U57" s="5"/>
      <c r="V57" s="5"/>
      <c r="W57" s="5"/>
      <c r="X57" s="5"/>
      <c r="Y57" s="5"/>
      <c r="Z57" s="30"/>
      <c r="AA57" s="19"/>
      <c r="AB57" s="19"/>
      <c r="AC57" s="19"/>
      <c r="AD57" s="19">
        <f>IF(BD48&gt;0,INDEX(F142:T156,P79,R79)*BG48,0)</f>
        <v>0</v>
      </c>
      <c r="AE57" s="19">
        <f t="shared" si="2"/>
        <v>0</v>
      </c>
      <c r="AF57" s="19"/>
      <c r="AG57" s="19"/>
      <c r="AH57" s="19"/>
      <c r="AI57" s="19"/>
      <c r="AJ57" s="19"/>
      <c r="AK57" s="19"/>
      <c r="AL57" s="19"/>
      <c r="AM57" s="19"/>
      <c r="AN57" s="19"/>
      <c r="AO57" s="31"/>
      <c r="AP57" s="5"/>
      <c r="AQ57" s="5"/>
      <c r="AR57" s="5"/>
      <c r="AS57" s="5"/>
      <c r="AT57" s="3"/>
      <c r="AU57" s="71" t="s">
        <v>112</v>
      </c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0"/>
    </row>
    <row r="58" spans="1:65" x14ac:dyDescent="0.25">
      <c r="A58" s="5"/>
      <c r="B58" s="5"/>
      <c r="C58" s="5"/>
      <c r="D58" s="11" t="s">
        <v>30</v>
      </c>
      <c r="E58" s="9" t="s">
        <v>14</v>
      </c>
      <c r="F58" s="10">
        <v>2199.3324069240789</v>
      </c>
      <c r="G58" s="10">
        <v>2586.2854903418292</v>
      </c>
      <c r="H58" s="10">
        <v>2852.2679040900425</v>
      </c>
      <c r="I58" s="10">
        <v>2296.8446713590861</v>
      </c>
      <c r="J58" s="10">
        <v>2707.9754532189409</v>
      </c>
      <c r="K58" s="10">
        <v>3014.2540310373283</v>
      </c>
      <c r="L58" s="10">
        <v>3518.851093113115</v>
      </c>
      <c r="M58" s="10">
        <v>4256.1537205858467</v>
      </c>
      <c r="N58" s="10">
        <v>5106.0520410923618</v>
      </c>
      <c r="O58" s="10">
        <v>3668.7261077652765</v>
      </c>
      <c r="P58" s="10">
        <v>4446.9037392340515</v>
      </c>
      <c r="Q58" s="10">
        <v>5364.9270664006417</v>
      </c>
      <c r="R58" s="10">
        <v>4478.834847094281</v>
      </c>
      <c r="S58" s="10">
        <v>5477.9512256527842</v>
      </c>
      <c r="T58" s="10">
        <v>6764.2057979689216</v>
      </c>
      <c r="U58" s="5"/>
      <c r="V58" s="5"/>
      <c r="W58" s="5"/>
      <c r="X58" s="5"/>
      <c r="Y58" s="5"/>
      <c r="Z58" s="30"/>
      <c r="AA58" s="19"/>
      <c r="AB58" s="19"/>
      <c r="AC58" s="19"/>
      <c r="AD58" s="19">
        <f>IF(BG48&gt;0,INDEX(F142:T156,P81,R81)*BG48,0)</f>
        <v>0</v>
      </c>
      <c r="AE58" s="19">
        <f t="shared" si="2"/>
        <v>0</v>
      </c>
      <c r="AF58" s="19"/>
      <c r="AG58" s="19"/>
      <c r="AH58" s="19"/>
      <c r="AI58" s="19"/>
      <c r="AJ58" s="19"/>
      <c r="AK58" s="19"/>
      <c r="AL58" s="19"/>
      <c r="AM58" s="19"/>
      <c r="AN58" s="19"/>
      <c r="AO58" s="31"/>
      <c r="AP58" s="5"/>
      <c r="AQ58" s="5"/>
      <c r="AR58" s="5"/>
      <c r="AS58" s="5"/>
      <c r="AT58" s="3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0"/>
    </row>
    <row r="59" spans="1:65" x14ac:dyDescent="0.25">
      <c r="A59" s="5"/>
      <c r="B59" s="5"/>
      <c r="C59" s="5"/>
      <c r="D59" s="11" t="s">
        <v>31</v>
      </c>
      <c r="E59" s="9" t="s">
        <v>15</v>
      </c>
      <c r="F59" s="10">
        <v>2866.4180468132654</v>
      </c>
      <c r="G59" s="10">
        <v>3253.3711302310157</v>
      </c>
      <c r="H59" s="10">
        <v>3519.353543979229</v>
      </c>
      <c r="I59" s="10">
        <v>2963.9303112482726</v>
      </c>
      <c r="J59" s="10">
        <v>3375.0610931081274</v>
      </c>
      <c r="K59" s="10">
        <v>3681.3396709265144</v>
      </c>
      <c r="L59" s="10">
        <v>4192.2512532274677</v>
      </c>
      <c r="M59" s="10">
        <v>4929.5538807001994</v>
      </c>
      <c r="N59" s="10">
        <v>5779.4522012067155</v>
      </c>
      <c r="O59" s="10">
        <v>4342.1262678796293</v>
      </c>
      <c r="P59" s="10">
        <v>5120.3038993484051</v>
      </c>
      <c r="Q59" s="10">
        <v>6038.3272265149953</v>
      </c>
      <c r="R59" s="10">
        <v>5152.2350072086329</v>
      </c>
      <c r="S59" s="10">
        <v>6151.3513857671378</v>
      </c>
      <c r="T59" s="10">
        <v>7437.6059580832743</v>
      </c>
      <c r="U59" s="5"/>
      <c r="V59" s="5"/>
      <c r="W59" s="5"/>
      <c r="X59" s="5"/>
      <c r="Y59" s="5"/>
      <c r="Z59" s="30"/>
      <c r="AA59" s="19"/>
      <c r="AB59" s="19"/>
      <c r="AC59" s="19"/>
      <c r="AD59" s="19">
        <f>IF(BJ48&gt;0,INDEX(F142:T156,P83,R83)*BJ48,0)</f>
        <v>0</v>
      </c>
      <c r="AE59" s="19">
        <f t="shared" si="2"/>
        <v>0</v>
      </c>
      <c r="AF59" s="19"/>
      <c r="AG59" s="19"/>
      <c r="AH59" s="19"/>
      <c r="AI59" s="19"/>
      <c r="AJ59" s="19"/>
      <c r="AK59" s="19"/>
      <c r="AL59" s="19"/>
      <c r="AM59" s="19"/>
      <c r="AN59" s="19"/>
      <c r="AO59" s="31"/>
      <c r="AP59" s="5"/>
      <c r="AQ59" s="5"/>
      <c r="AR59" s="5"/>
      <c r="AS59" s="5"/>
      <c r="AT59" s="3"/>
      <c r="AU59" s="71"/>
      <c r="AV59" s="71"/>
      <c r="AW59" s="71"/>
      <c r="AX59" s="71" t="s">
        <v>106</v>
      </c>
      <c r="AY59" s="71"/>
      <c r="AZ59" s="71"/>
      <c r="BA59" s="71" t="s">
        <v>107</v>
      </c>
      <c r="BB59" s="71"/>
      <c r="BC59" s="71"/>
      <c r="BD59" s="71" t="s">
        <v>110</v>
      </c>
      <c r="BE59" s="71"/>
      <c r="BF59" s="71"/>
      <c r="BG59" s="71" t="s">
        <v>111</v>
      </c>
      <c r="BH59" s="71"/>
      <c r="BI59" s="71"/>
      <c r="BJ59" s="71"/>
      <c r="BK59" s="71"/>
      <c r="BL59" s="71"/>
      <c r="BM59" s="70"/>
    </row>
    <row r="60" spans="1:65" ht="15.75" thickBot="1" x14ac:dyDescent="0.3">
      <c r="A60" s="5"/>
      <c r="B60" s="5"/>
      <c r="C60" s="5"/>
      <c r="D60" s="11" t="s">
        <v>28</v>
      </c>
      <c r="E60" s="9" t="s">
        <v>16</v>
      </c>
      <c r="F60" s="10">
        <v>3490.1858713564816</v>
      </c>
      <c r="G60" s="10">
        <v>3887.4138087199035</v>
      </c>
      <c r="H60" s="10">
        <v>4170.5209790442368</v>
      </c>
      <c r="I60" s="10">
        <v>3596.5632918869269</v>
      </c>
      <c r="J60" s="10">
        <v>4020.3866975366641</v>
      </c>
      <c r="K60" s="10">
        <v>4347.8196483381889</v>
      </c>
      <c r="L60" s="10">
        <v>4958.3559045943894</v>
      </c>
      <c r="M60" s="10">
        <v>5740.9683404182924</v>
      </c>
      <c r="N60" s="10">
        <v>6666.3830081767592</v>
      </c>
      <c r="O60" s="10">
        <v>5123.218420711768</v>
      </c>
      <c r="P60" s="10">
        <v>5950.7933609313186</v>
      </c>
      <c r="Q60" s="10">
        <v>6951.1455360158652</v>
      </c>
      <c r="R60" s="10">
        <v>6014.3380339736723</v>
      </c>
      <c r="S60" s="10">
        <v>7084.9455959919233</v>
      </c>
      <c r="T60" s="10">
        <v>8490.3521407409717</v>
      </c>
      <c r="U60" s="5"/>
      <c r="V60" s="5"/>
      <c r="W60" s="5"/>
      <c r="X60" s="5"/>
      <c r="Y60" s="5"/>
      <c r="Z60" s="30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31"/>
      <c r="AP60" s="5"/>
      <c r="AQ60" s="5"/>
      <c r="AR60" s="5"/>
      <c r="AS60" s="5"/>
      <c r="AT60" s="3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0"/>
    </row>
    <row r="61" spans="1:65" ht="15.75" thickBot="1" x14ac:dyDescent="0.3">
      <c r="A61" s="5"/>
      <c r="B61" s="5"/>
      <c r="C61" s="5"/>
      <c r="D61" s="11" t="s">
        <v>32</v>
      </c>
      <c r="E61" s="9" t="s">
        <v>20</v>
      </c>
      <c r="F61" s="10">
        <v>4121.7653455195932</v>
      </c>
      <c r="G61" s="10">
        <v>4518.9932828830151</v>
      </c>
      <c r="H61" s="10">
        <v>4802.1004532073493</v>
      </c>
      <c r="I61" s="10">
        <v>4228.1427660500385</v>
      </c>
      <c r="J61" s="10">
        <v>4651.9661716997762</v>
      </c>
      <c r="K61" s="10">
        <v>4979.3991225013015</v>
      </c>
      <c r="L61" s="10">
        <v>5595.5021268507408</v>
      </c>
      <c r="M61" s="10">
        <v>6378.1145626746429</v>
      </c>
      <c r="N61" s="10">
        <v>7303.5292304331106</v>
      </c>
      <c r="O61" s="10">
        <v>5760.3646429681185</v>
      </c>
      <c r="P61" s="10">
        <v>6587.9395831876682</v>
      </c>
      <c r="Q61" s="10">
        <v>7588.2917582722166</v>
      </c>
      <c r="R61" s="10">
        <v>6651.4842562300228</v>
      </c>
      <c r="S61" s="10">
        <v>7722.0918182482746</v>
      </c>
      <c r="T61" s="10">
        <v>9127.4983629973249</v>
      </c>
      <c r="U61" s="5"/>
      <c r="V61" s="100" t="s">
        <v>225</v>
      </c>
      <c r="W61" s="105"/>
      <c r="X61" s="101"/>
      <c r="Y61" s="5"/>
      <c r="Z61" s="33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5"/>
      <c r="AP61" s="5"/>
      <c r="AQ61" s="5"/>
      <c r="AR61" s="5"/>
      <c r="AS61" s="5"/>
      <c r="AT61" s="3"/>
      <c r="AU61" s="71" t="s">
        <v>108</v>
      </c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0"/>
    </row>
    <row r="62" spans="1:65" ht="15.75" thickBot="1" x14ac:dyDescent="0.3">
      <c r="A62" s="5"/>
      <c r="B62" s="5"/>
      <c r="C62" s="5"/>
      <c r="D62" s="11" t="s">
        <v>33</v>
      </c>
      <c r="E62" s="9" t="s">
        <v>17</v>
      </c>
      <c r="F62" s="10">
        <v>5022.4869424816497</v>
      </c>
      <c r="G62" s="10">
        <v>5429.989733790745</v>
      </c>
      <c r="H62" s="10">
        <v>5730.2216606911988</v>
      </c>
      <c r="I62" s="10">
        <v>5137.7295191075336</v>
      </c>
      <c r="J62" s="10">
        <v>5574.2455485471546</v>
      </c>
      <c r="K62" s="10">
        <v>5922.8328723318164</v>
      </c>
      <c r="L62" s="10">
        <v>6639.4744943533033</v>
      </c>
      <c r="M62" s="10">
        <v>7467.3967385283768</v>
      </c>
      <c r="N62" s="10">
        <v>8468.3277535387952</v>
      </c>
      <c r="O62" s="10">
        <v>6819.324511935898</v>
      </c>
      <c r="P62" s="10">
        <v>7696.2967609062234</v>
      </c>
      <c r="Q62" s="10">
        <v>8778.9777839087292</v>
      </c>
      <c r="R62" s="10">
        <v>7791.4549991307022</v>
      </c>
      <c r="S62" s="10">
        <v>8933.5537446087019</v>
      </c>
      <c r="T62" s="10">
        <v>10458.112261790664</v>
      </c>
      <c r="U62" s="5"/>
      <c r="V62" s="122" t="s">
        <v>201</v>
      </c>
      <c r="W62" s="19"/>
      <c r="X62" s="124" t="s">
        <v>175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3"/>
      <c r="AU62" s="71"/>
      <c r="AV62" s="71"/>
      <c r="AW62" s="71"/>
      <c r="AX62" s="71" t="s">
        <v>186</v>
      </c>
      <c r="AY62" s="71"/>
      <c r="AZ62" s="71"/>
      <c r="BA62" s="71" t="s">
        <v>186</v>
      </c>
      <c r="BB62" s="71"/>
      <c r="BC62" s="71"/>
      <c r="BD62" s="71" t="s">
        <v>187</v>
      </c>
      <c r="BE62" s="71"/>
      <c r="BF62" s="71"/>
      <c r="BG62" s="71" t="s">
        <v>187</v>
      </c>
      <c r="BH62" s="71"/>
      <c r="BI62" s="71"/>
      <c r="BJ62" s="71"/>
      <c r="BK62" s="71"/>
      <c r="BL62" s="71"/>
      <c r="BM62" s="70"/>
    </row>
    <row r="63" spans="1:65" ht="15.75" thickBot="1" x14ac:dyDescent="0.3">
      <c r="A63" s="5"/>
      <c r="B63" s="5"/>
      <c r="C63" s="5"/>
      <c r="D63" s="11" t="s">
        <v>29</v>
      </c>
      <c r="E63" s="9" t="s">
        <v>18</v>
      </c>
      <c r="F63" s="10">
        <v>6624.544912501593</v>
      </c>
      <c r="G63" s="10">
        <v>7032.0477038106883</v>
      </c>
      <c r="H63" s="10">
        <v>7332.2796307111421</v>
      </c>
      <c r="I63" s="10">
        <v>6739.7874891274769</v>
      </c>
      <c r="J63" s="10">
        <v>7176.3035185670969</v>
      </c>
      <c r="K63" s="10">
        <v>7524.8908423517596</v>
      </c>
      <c r="L63" s="10">
        <v>8250.4226441639421</v>
      </c>
      <c r="M63" s="10">
        <v>9078.3448883390156</v>
      </c>
      <c r="N63" s="10">
        <v>10079.275903349431</v>
      </c>
      <c r="O63" s="10">
        <v>8430.2726617465378</v>
      </c>
      <c r="P63" s="10">
        <v>9307.2449107168613</v>
      </c>
      <c r="Q63" s="10">
        <v>10389.925933719367</v>
      </c>
      <c r="R63" s="10">
        <v>9402.403148941341</v>
      </c>
      <c r="S63" s="10">
        <v>10544.50189441934</v>
      </c>
      <c r="T63" s="10">
        <v>12069.060411601302</v>
      </c>
      <c r="U63" s="5"/>
      <c r="V63" s="123"/>
      <c r="W63" s="19"/>
      <c r="X63" s="125"/>
      <c r="Y63" s="5"/>
      <c r="Z63" s="5"/>
      <c r="AA63" s="5"/>
      <c r="AB63" s="100" t="s">
        <v>214</v>
      </c>
      <c r="AC63" s="105"/>
      <c r="AD63" s="101"/>
      <c r="AE63" s="5"/>
      <c r="AF63" s="5"/>
      <c r="AG63" s="5"/>
      <c r="AH63" s="5"/>
      <c r="AI63" s="5"/>
      <c r="AJ63" s="106" t="s">
        <v>215</v>
      </c>
      <c r="AK63" s="5"/>
      <c r="AL63" s="5"/>
      <c r="AM63" s="5"/>
      <c r="AN63" s="5"/>
      <c r="AO63" s="5"/>
      <c r="AP63" s="5"/>
      <c r="AQ63" s="5"/>
      <c r="AR63" s="5"/>
      <c r="AS63" s="5"/>
      <c r="AT63" s="3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0"/>
    </row>
    <row r="64" spans="1:65" ht="16.5" thickTop="1" thickBot="1" x14ac:dyDescent="0.3">
      <c r="A64" s="5"/>
      <c r="B64" s="5"/>
      <c r="C64" s="5"/>
      <c r="D64" s="11" t="s">
        <v>34</v>
      </c>
      <c r="E64" s="9" t="s">
        <v>19</v>
      </c>
      <c r="F64" s="10">
        <v>8722.2694775477867</v>
      </c>
      <c r="G64" s="10">
        <v>9140.0471228025544</v>
      </c>
      <c r="H64" s="10">
        <v>9457.4038062791278</v>
      </c>
      <c r="I64" s="10">
        <v>8846.3772102691091</v>
      </c>
      <c r="J64" s="10">
        <v>9295.5858634986107</v>
      </c>
      <c r="K64" s="10">
        <v>9665.3275602664125</v>
      </c>
      <c r="L64" s="10">
        <v>10495.635355164899</v>
      </c>
      <c r="M64" s="10">
        <v>11368.867407691141</v>
      </c>
      <c r="N64" s="10">
        <v>12445.314769953511</v>
      </c>
      <c r="O64" s="10">
        <v>10690.47287421271</v>
      </c>
      <c r="P64" s="10">
        <v>11616.842431933808</v>
      </c>
      <c r="Q64" s="10">
        <v>12781.852302854273</v>
      </c>
      <c r="R64" s="10">
        <v>11743.614235340414</v>
      </c>
      <c r="S64" s="10">
        <v>12957.204164278161</v>
      </c>
      <c r="T64" s="10">
        <v>14600.914653893036</v>
      </c>
      <c r="U64" s="5"/>
      <c r="V64" s="30" t="b">
        <v>0</v>
      </c>
      <c r="W64" s="19"/>
      <c r="X64" s="31" t="b">
        <v>0</v>
      </c>
      <c r="Y64" s="5"/>
      <c r="Z64" s="5"/>
      <c r="AA64" s="5"/>
      <c r="AB64" s="27" t="s">
        <v>183</v>
      </c>
      <c r="AC64" s="28"/>
      <c r="AD64" s="37">
        <f>AU51+AX51+BA51+BD51+BG51+BJ51</f>
        <v>1890628.9212598731</v>
      </c>
      <c r="AE64" s="5"/>
      <c r="AF64" s="5"/>
      <c r="AG64" s="5"/>
      <c r="AH64" s="113" t="s">
        <v>213</v>
      </c>
      <c r="AI64" s="5"/>
      <c r="AJ64" s="115"/>
      <c r="AK64" s="5"/>
      <c r="AL64" s="5"/>
      <c r="AM64" s="5"/>
      <c r="AN64" s="5"/>
      <c r="AO64" s="5"/>
      <c r="AP64" s="5"/>
      <c r="AQ64" s="5"/>
      <c r="AR64" s="5"/>
      <c r="AS64" s="5"/>
      <c r="AT64" s="3"/>
      <c r="AU64" s="80" t="s">
        <v>109</v>
      </c>
      <c r="AV64" s="80"/>
      <c r="AW64" s="80"/>
      <c r="AX64" s="144">
        <v>0</v>
      </c>
      <c r="AY64" s="145"/>
      <c r="AZ64" s="71"/>
      <c r="BA64" s="144">
        <v>0</v>
      </c>
      <c r="BB64" s="145"/>
      <c r="BC64" s="71"/>
      <c r="BD64" s="144">
        <v>0</v>
      </c>
      <c r="BE64" s="145"/>
      <c r="BF64" s="71"/>
      <c r="BG64" s="144">
        <v>0</v>
      </c>
      <c r="BH64" s="145"/>
      <c r="BI64" s="71"/>
      <c r="BJ64" s="71"/>
      <c r="BK64" s="71"/>
      <c r="BL64" s="71"/>
      <c r="BM64" s="70"/>
    </row>
    <row r="65" spans="1:65" ht="16.5" thickTop="1" thickBot="1" x14ac:dyDescent="0.3">
      <c r="A65" s="5"/>
      <c r="B65" s="5"/>
      <c r="C65" s="5"/>
      <c r="D65" s="11" t="s">
        <v>35</v>
      </c>
      <c r="E65" s="5" t="s">
        <v>47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/>
      <c r="V65" s="30" t="b">
        <v>1</v>
      </c>
      <c r="W65" s="19"/>
      <c r="X65" s="31" t="b">
        <v>0</v>
      </c>
      <c r="Y65" s="5"/>
      <c r="Z65" s="5"/>
      <c r="AA65" s="5"/>
      <c r="AB65" s="30" t="s">
        <v>184</v>
      </c>
      <c r="AC65" s="19"/>
      <c r="AD65" s="38">
        <f>AK54</f>
        <v>0</v>
      </c>
      <c r="AE65" s="5"/>
      <c r="AF65" s="5"/>
      <c r="AG65" s="5"/>
      <c r="AH65" s="114"/>
      <c r="AI65" s="5"/>
      <c r="AJ65" s="107"/>
      <c r="AK65" s="5"/>
      <c r="AL65" s="5"/>
      <c r="AM65" s="5"/>
      <c r="AN65" s="5"/>
      <c r="AO65" s="5"/>
      <c r="AP65" s="5"/>
      <c r="AQ65" s="5"/>
      <c r="AR65" s="5"/>
      <c r="AS65" s="5"/>
      <c r="AT65" s="3"/>
      <c r="AU65" s="71"/>
      <c r="AV65" s="71"/>
      <c r="AW65" s="71"/>
      <c r="AX65" s="71"/>
      <c r="AY65" s="71"/>
      <c r="AZ65" s="71"/>
      <c r="BA65" s="71"/>
      <c r="BB65" s="71"/>
      <c r="BC65" s="71"/>
      <c r="BD65" s="133"/>
      <c r="BE65" s="133"/>
      <c r="BF65" s="71"/>
      <c r="BG65" s="71"/>
      <c r="BH65" s="71"/>
      <c r="BI65" s="71"/>
      <c r="BJ65" s="71"/>
      <c r="BK65" s="71"/>
      <c r="BL65" s="71"/>
      <c r="BM65" s="70"/>
    </row>
    <row r="66" spans="1:65" ht="15.75" thickBo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30" t="b">
        <v>0</v>
      </c>
      <c r="W66" s="19"/>
      <c r="X66" s="31" t="b">
        <v>0</v>
      </c>
      <c r="Y66" s="5"/>
      <c r="Z66" s="5"/>
      <c r="AA66" s="5"/>
      <c r="AB66" s="30" t="s">
        <v>176</v>
      </c>
      <c r="AC66" s="19"/>
      <c r="AD66" s="38">
        <f>Q162+Q163</f>
        <v>0</v>
      </c>
      <c r="AE66" s="5"/>
      <c r="AF66" s="5"/>
      <c r="AG66" s="5"/>
      <c r="AH66" s="40">
        <f>AU51+AX51+BA51+BD51+BG51+BJ51+AK54+Q162+Q163+Q164+Q165</f>
        <v>1890628.9212598731</v>
      </c>
      <c r="AI66" s="5"/>
      <c r="AJ66" s="12">
        <f>AH66/1000000</f>
        <v>1.890628921259873</v>
      </c>
      <c r="AK66" s="5" t="s">
        <v>216</v>
      </c>
      <c r="AL66" s="5"/>
      <c r="AM66" s="5"/>
      <c r="AN66" s="5"/>
      <c r="AO66" s="5"/>
      <c r="AP66" s="5"/>
      <c r="AQ66" s="5"/>
      <c r="AR66" s="5"/>
      <c r="AS66" s="5"/>
      <c r="AT66" s="3"/>
      <c r="AU66" s="71" t="s">
        <v>179</v>
      </c>
      <c r="AV66" s="71"/>
      <c r="AW66" s="71"/>
      <c r="AX66" s="71"/>
      <c r="AY66" s="71"/>
      <c r="AZ66" s="71"/>
      <c r="BA66" s="71"/>
      <c r="BB66" s="81"/>
      <c r="BC66" s="81"/>
      <c r="BD66" s="81"/>
      <c r="BE66" s="81"/>
      <c r="BF66" s="71"/>
      <c r="BG66" s="71"/>
      <c r="BH66" s="71"/>
      <c r="BI66" s="71"/>
      <c r="BJ66" s="71"/>
      <c r="BK66" s="71"/>
      <c r="BL66" s="71"/>
      <c r="BM66" s="70"/>
    </row>
    <row r="67" spans="1:65" ht="15.75" thickBo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30" t="b">
        <v>0</v>
      </c>
      <c r="W67" s="19"/>
      <c r="X67" s="31" t="b">
        <v>0</v>
      </c>
      <c r="Y67" s="5"/>
      <c r="Z67" s="5"/>
      <c r="AA67" s="5"/>
      <c r="AB67" s="33" t="s">
        <v>185</v>
      </c>
      <c r="AC67" s="34"/>
      <c r="AD67" s="39">
        <f>Q164+Q165</f>
        <v>0</v>
      </c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"/>
      <c r="AU67" s="71"/>
      <c r="AV67" s="71"/>
      <c r="AW67" s="71"/>
      <c r="AX67" s="71"/>
      <c r="AY67" s="71"/>
      <c r="AZ67" s="71"/>
      <c r="BA67" s="71"/>
      <c r="BB67" s="82" t="s">
        <v>181</v>
      </c>
      <c r="BC67" s="83"/>
      <c r="BD67" s="142">
        <f>AD64</f>
        <v>1890628.9212598731</v>
      </c>
      <c r="BE67" s="143"/>
      <c r="BF67" s="71"/>
      <c r="BG67" s="71"/>
      <c r="BH67" s="71"/>
      <c r="BI67" s="71"/>
      <c r="BJ67" s="71"/>
      <c r="BK67" s="71"/>
      <c r="BL67" s="71"/>
      <c r="BM67" s="70"/>
    </row>
    <row r="68" spans="1:65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30" t="b">
        <v>0</v>
      </c>
      <c r="W68" s="19"/>
      <c r="X68" s="31" t="b">
        <v>0</v>
      </c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"/>
      <c r="AU68" s="71"/>
      <c r="AV68" s="71"/>
      <c r="AW68" s="71"/>
      <c r="AX68" s="71"/>
      <c r="AY68" s="71"/>
      <c r="AZ68" s="71"/>
      <c r="BA68" s="71"/>
      <c r="BB68" s="84" t="s">
        <v>180</v>
      </c>
      <c r="BC68" s="71"/>
      <c r="BD68" s="133">
        <f>AD65</f>
        <v>0</v>
      </c>
      <c r="BE68" s="134"/>
      <c r="BF68" s="71"/>
      <c r="BG68" s="71"/>
      <c r="BH68" s="71"/>
      <c r="BI68" s="71"/>
      <c r="BJ68" s="71"/>
      <c r="BK68" s="71"/>
      <c r="BL68" s="71"/>
      <c r="BM68" s="70"/>
    </row>
    <row r="69" spans="1:6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30" t="b">
        <v>0</v>
      </c>
      <c r="W69" s="19"/>
      <c r="X69" s="31" t="b">
        <v>0</v>
      </c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3"/>
      <c r="AU69" s="71"/>
      <c r="AV69" s="71"/>
      <c r="AW69" s="71"/>
      <c r="AX69" s="71"/>
      <c r="AY69" s="71"/>
      <c r="AZ69" s="71"/>
      <c r="BA69" s="71"/>
      <c r="BB69" s="84" t="s">
        <v>173</v>
      </c>
      <c r="BC69" s="71"/>
      <c r="BD69" s="133">
        <f>AD66</f>
        <v>0</v>
      </c>
      <c r="BE69" s="134"/>
      <c r="BF69" s="71"/>
      <c r="BG69" s="71"/>
      <c r="BH69" s="71"/>
      <c r="BI69" s="71"/>
      <c r="BJ69" s="71"/>
      <c r="BK69" s="71"/>
      <c r="BL69" s="71"/>
      <c r="BM69" s="70"/>
    </row>
    <row r="70" spans="1:65" ht="15.75" thickBo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30"/>
      <c r="W70" s="19"/>
      <c r="X70" s="31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"/>
      <c r="AU70" s="71"/>
      <c r="AV70" s="71"/>
      <c r="AW70" s="71"/>
      <c r="AX70" s="71"/>
      <c r="AY70" s="71"/>
      <c r="AZ70" s="71"/>
      <c r="BA70" s="71"/>
      <c r="BB70" s="85" t="s">
        <v>182</v>
      </c>
      <c r="BC70" s="86"/>
      <c r="BD70" s="148">
        <f>AD67</f>
        <v>0</v>
      </c>
      <c r="BE70" s="149"/>
      <c r="BF70" s="71"/>
      <c r="BG70" s="71"/>
      <c r="BH70" s="71"/>
      <c r="BI70" s="71"/>
      <c r="BJ70" s="71"/>
      <c r="BK70" s="71"/>
      <c r="BL70" s="71"/>
      <c r="BM70" s="70"/>
    </row>
    <row r="71" spans="1:6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26" t="s">
        <v>224</v>
      </c>
      <c r="W71" s="19"/>
      <c r="X71" s="31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"/>
      <c r="AU71" s="73" t="s">
        <v>188</v>
      </c>
      <c r="AV71" s="71"/>
      <c r="AW71" s="71"/>
      <c r="AX71" s="71"/>
      <c r="AY71" s="71"/>
      <c r="AZ71" s="71"/>
      <c r="BA71" s="71"/>
      <c r="BB71" s="71"/>
      <c r="BC71" s="71"/>
      <c r="BD71" s="87"/>
      <c r="BE71" s="87"/>
      <c r="BF71" s="71"/>
      <c r="BG71" s="71"/>
      <c r="BH71" s="71"/>
      <c r="BI71" s="71"/>
      <c r="BJ71" s="71"/>
      <c r="BK71" s="71"/>
      <c r="BL71" s="71"/>
      <c r="BM71" s="70"/>
    </row>
    <row r="72" spans="1:6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123"/>
      <c r="W72" s="19"/>
      <c r="X72" s="31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0"/>
    </row>
    <row r="73" spans="1:6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v>3</v>
      </c>
      <c r="Q73" s="5"/>
      <c r="R73" s="5">
        <v>1</v>
      </c>
      <c r="S73" s="5"/>
      <c r="T73" s="5"/>
      <c r="U73" s="5"/>
      <c r="V73" s="30" t="b">
        <v>0</v>
      </c>
      <c r="W73" s="19"/>
      <c r="X73" s="31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"/>
      <c r="AU73" s="80" t="s">
        <v>124</v>
      </c>
      <c r="AV73" s="80"/>
      <c r="AW73" s="80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88">
        <f>AH78/1000</f>
        <v>3.3000000000000002E-2</v>
      </c>
      <c r="BJ73" s="71"/>
      <c r="BK73" s="71"/>
      <c r="BL73" s="71"/>
      <c r="BM73" s="70"/>
    </row>
    <row r="74" spans="1:6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30" t="b">
        <v>0</v>
      </c>
      <c r="W74" s="19"/>
      <c r="X74" s="31"/>
      <c r="Y74" s="5"/>
      <c r="Z74" s="5"/>
      <c r="AA74" s="5"/>
      <c r="AB74" s="5"/>
      <c r="AC74" s="5"/>
      <c r="AD74" s="5"/>
      <c r="AE74" s="5"/>
      <c r="AF74" s="5"/>
      <c r="AG74" s="5"/>
      <c r="AH74" s="5">
        <v>2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3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88"/>
      <c r="BH74" s="71"/>
      <c r="BI74" s="71"/>
      <c r="BJ74" s="71"/>
      <c r="BK74" s="71"/>
      <c r="BL74" s="71"/>
      <c r="BM74" s="70"/>
    </row>
    <row r="75" spans="1:6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v>2</v>
      </c>
      <c r="Q75" s="5"/>
      <c r="R75" s="5">
        <v>2</v>
      </c>
      <c r="S75" s="5"/>
      <c r="T75" s="5"/>
      <c r="U75" s="5"/>
      <c r="V75" s="30" t="b">
        <v>0</v>
      </c>
      <c r="W75" s="19"/>
      <c r="X75" s="31"/>
      <c r="Y75" s="5"/>
      <c r="Z75" s="5"/>
      <c r="AA75" s="5"/>
      <c r="AB75" s="5"/>
      <c r="AC75" s="5"/>
      <c r="AD75" s="5"/>
      <c r="AE75" s="5"/>
      <c r="AF75" s="5"/>
      <c r="AG75" s="5"/>
      <c r="AH75" s="5">
        <v>6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"/>
      <c r="AU75" s="132" t="s">
        <v>129</v>
      </c>
      <c r="AV75" s="132"/>
      <c r="AW75" s="132"/>
      <c r="AX75" s="132" t="s">
        <v>130</v>
      </c>
      <c r="AY75" s="132"/>
      <c r="AZ75" s="132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0"/>
    </row>
    <row r="76" spans="1:65" ht="15.75" thickBo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30" t="b">
        <v>0</v>
      </c>
      <c r="W76" s="19"/>
      <c r="X76" s="31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3"/>
      <c r="AU76" s="79"/>
      <c r="AV76" s="79"/>
      <c r="AW76" s="79"/>
      <c r="AX76" s="79"/>
      <c r="AY76" s="79"/>
      <c r="AZ76" s="79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0"/>
    </row>
    <row r="77" spans="1:65" ht="15" customHeight="1" thickBot="1" x14ac:dyDescent="0.3">
      <c r="A77" s="5"/>
      <c r="B77" s="5"/>
      <c r="C77" s="5"/>
      <c r="D77" s="5"/>
      <c r="E77" s="119" t="s">
        <v>37</v>
      </c>
      <c r="F77" s="154" t="s">
        <v>36</v>
      </c>
      <c r="G77" s="155"/>
      <c r="H77" s="155"/>
      <c r="I77" s="155"/>
      <c r="J77" s="155"/>
      <c r="K77" s="156"/>
      <c r="L77" s="5"/>
      <c r="M77" s="5"/>
      <c r="N77" s="5"/>
      <c r="O77" s="5"/>
      <c r="P77" s="5">
        <v>15</v>
      </c>
      <c r="Q77" s="5"/>
      <c r="R77" s="5">
        <v>1</v>
      </c>
      <c r="S77" s="5"/>
      <c r="T77" s="5"/>
      <c r="U77" s="5"/>
      <c r="V77" s="30" t="b">
        <v>0</v>
      </c>
      <c r="W77" s="19"/>
      <c r="X77" s="31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"/>
      <c r="AU77" s="82" t="s">
        <v>131</v>
      </c>
      <c r="AV77" s="83"/>
      <c r="AW77" s="83"/>
      <c r="AX77" s="89">
        <v>0.01</v>
      </c>
      <c r="AY77" s="142">
        <f>AH103</f>
        <v>2344.5412818404197</v>
      </c>
      <c r="AZ77" s="143"/>
      <c r="BA77" s="71"/>
      <c r="BB77" s="71" t="s">
        <v>125</v>
      </c>
      <c r="BC77" s="71"/>
      <c r="BD77" s="71"/>
      <c r="BE77" s="71"/>
      <c r="BF77" s="71"/>
      <c r="BG77" s="71"/>
      <c r="BH77" s="71"/>
      <c r="BI77" s="88">
        <f>AH80/1000</f>
        <v>9.6000000000000002E-2</v>
      </c>
      <c r="BJ77" s="71"/>
      <c r="BK77" s="71"/>
      <c r="BL77" s="71"/>
      <c r="BM77" s="70"/>
    </row>
    <row r="78" spans="1:65" ht="15" customHeight="1" thickBot="1" x14ac:dyDescent="0.3">
      <c r="A78" s="5"/>
      <c r="B78" s="5"/>
      <c r="C78" s="5"/>
      <c r="D78" s="5"/>
      <c r="E78" s="120"/>
      <c r="F78" s="157" t="s">
        <v>38</v>
      </c>
      <c r="G78" s="158"/>
      <c r="H78" s="158"/>
      <c r="I78" s="158"/>
      <c r="J78" s="158"/>
      <c r="K78" s="159"/>
      <c r="L78" s="5"/>
      <c r="M78" s="5"/>
      <c r="N78" s="5"/>
      <c r="O78" s="5"/>
      <c r="P78" s="5"/>
      <c r="Q78" s="5"/>
      <c r="R78" s="5"/>
      <c r="S78" s="5"/>
      <c r="T78" s="5"/>
      <c r="U78" s="5"/>
      <c r="V78" s="33" t="b">
        <v>0</v>
      </c>
      <c r="W78" s="34"/>
      <c r="X78" s="35"/>
      <c r="Y78" s="5"/>
      <c r="Z78" s="5"/>
      <c r="AA78" s="5"/>
      <c r="AB78" s="5"/>
      <c r="AC78" s="5"/>
      <c r="AD78" s="5"/>
      <c r="AE78" s="5"/>
      <c r="AF78" s="41">
        <f>AH78*AH66/1000</f>
        <v>62390.75440157581</v>
      </c>
      <c r="AG78" s="5"/>
      <c r="AH78" s="13">
        <v>33</v>
      </c>
      <c r="AI78" s="5"/>
      <c r="AJ78" s="44" t="s">
        <v>156</v>
      </c>
      <c r="AK78" s="5"/>
      <c r="AL78" s="5"/>
      <c r="AM78" s="5"/>
      <c r="AN78" s="5"/>
      <c r="AO78" s="5"/>
      <c r="AP78" s="5"/>
      <c r="AQ78" s="5"/>
      <c r="AR78" s="5"/>
      <c r="AS78" s="5"/>
      <c r="AT78" s="3"/>
      <c r="AU78" s="84" t="s">
        <v>132</v>
      </c>
      <c r="AV78" s="71"/>
      <c r="AW78" s="71"/>
      <c r="AX78" s="90">
        <v>0.13</v>
      </c>
      <c r="AY78" s="133">
        <f>AH104</f>
        <v>30479.036663925457</v>
      </c>
      <c r="AZ78" s="134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0"/>
    </row>
    <row r="79" spans="1:65" ht="15" customHeight="1" thickBot="1" x14ac:dyDescent="0.3">
      <c r="A79" s="5"/>
      <c r="B79" s="5"/>
      <c r="C79" s="5"/>
      <c r="D79" s="5"/>
      <c r="E79" s="121"/>
      <c r="F79" s="66" t="s">
        <v>39</v>
      </c>
      <c r="G79" s="66" t="s">
        <v>40</v>
      </c>
      <c r="H79" s="66" t="s">
        <v>41</v>
      </c>
      <c r="I79" s="66" t="s">
        <v>42</v>
      </c>
      <c r="J79" s="66" t="s">
        <v>43</v>
      </c>
      <c r="K79" s="67"/>
      <c r="L79" s="5"/>
      <c r="M79" s="5"/>
      <c r="N79" s="5"/>
      <c r="O79" s="5"/>
      <c r="P79" s="5">
        <v>5</v>
      </c>
      <c r="Q79" s="5"/>
      <c r="R79" s="5">
        <v>1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"/>
      <c r="AU79" s="84" t="s">
        <v>133</v>
      </c>
      <c r="AV79" s="71"/>
      <c r="AW79" s="71"/>
      <c r="AX79" s="90">
        <v>0.15</v>
      </c>
      <c r="AY79" s="133">
        <f t="shared" ref="AY79:AY84" si="3">AH105</f>
        <v>35168.119227606294</v>
      </c>
      <c r="AZ79" s="134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0"/>
    </row>
    <row r="80" spans="1:65" ht="15" customHeight="1" thickTop="1" thickBot="1" x14ac:dyDescent="0.3">
      <c r="A80" s="5"/>
      <c r="B80" s="5"/>
      <c r="C80" s="5"/>
      <c r="D80" s="5"/>
      <c r="E80" s="45">
        <v>0</v>
      </c>
      <c r="F80" s="14">
        <v>7.84</v>
      </c>
      <c r="G80" s="14">
        <v>9.84</v>
      </c>
      <c r="H80" s="14">
        <v>14.2</v>
      </c>
      <c r="I80" s="14">
        <v>18.82</v>
      </c>
      <c r="J80" s="14">
        <v>25.06</v>
      </c>
      <c r="K80" s="46">
        <v>30.68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42">
        <f>AH80*AH66/1000</f>
        <v>181500.37644094782</v>
      </c>
      <c r="AG80" s="5"/>
      <c r="AH80" s="5">
        <v>96</v>
      </c>
      <c r="AI80" s="5"/>
      <c r="AJ80" s="44" t="s">
        <v>157</v>
      </c>
      <c r="AK80" s="5"/>
      <c r="AL80" s="5"/>
      <c r="AM80" s="5"/>
      <c r="AN80" s="5"/>
      <c r="AO80" s="5"/>
      <c r="AP80" s="5"/>
      <c r="AQ80" s="5"/>
      <c r="AR80" s="5"/>
      <c r="AS80" s="5"/>
      <c r="AT80" s="3"/>
      <c r="AU80" s="84" t="s">
        <v>134</v>
      </c>
      <c r="AV80" s="71"/>
      <c r="AW80" s="71"/>
      <c r="AX80" s="90">
        <v>0.26</v>
      </c>
      <c r="AY80" s="133">
        <f t="shared" si="3"/>
        <v>60958.073327850914</v>
      </c>
      <c r="AZ80" s="134"/>
      <c r="BA80" s="71"/>
      <c r="BB80" s="71" t="s">
        <v>126</v>
      </c>
      <c r="BC80" s="71"/>
      <c r="BD80" s="71"/>
      <c r="BE80" s="71"/>
      <c r="BF80" s="71"/>
      <c r="BG80" s="71"/>
      <c r="BH80" s="71"/>
      <c r="BI80" s="135">
        <v>0</v>
      </c>
      <c r="BJ80" s="136"/>
      <c r="BK80" s="137"/>
      <c r="BL80" s="71"/>
      <c r="BM80" s="70"/>
    </row>
    <row r="81" spans="1:65" ht="15" customHeight="1" thickBot="1" x14ac:dyDescent="0.3">
      <c r="A81" s="5"/>
      <c r="B81" s="5"/>
      <c r="C81" s="5"/>
      <c r="D81" s="5"/>
      <c r="E81" s="47">
        <v>0.5</v>
      </c>
      <c r="F81" s="14">
        <v>7.84</v>
      </c>
      <c r="G81" s="14">
        <v>9.84</v>
      </c>
      <c r="H81" s="14">
        <v>14.2</v>
      </c>
      <c r="I81" s="14">
        <v>18.82</v>
      </c>
      <c r="J81" s="14">
        <v>25.06</v>
      </c>
      <c r="K81" s="46">
        <v>30.68</v>
      </c>
      <c r="L81" s="5"/>
      <c r="M81" s="5"/>
      <c r="N81" s="5"/>
      <c r="O81" s="5"/>
      <c r="P81" s="5">
        <v>15</v>
      </c>
      <c r="Q81" s="5"/>
      <c r="R81" s="5">
        <v>1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3"/>
      <c r="AU81" s="84" t="s">
        <v>135</v>
      </c>
      <c r="AV81" s="71"/>
      <c r="AW81" s="71"/>
      <c r="AX81" s="90">
        <v>0.24</v>
      </c>
      <c r="AY81" s="133">
        <f t="shared" si="3"/>
        <v>56268.99076417007</v>
      </c>
      <c r="AZ81" s="134"/>
      <c r="BA81" s="71"/>
      <c r="BB81" s="71" t="s">
        <v>142</v>
      </c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0"/>
    </row>
    <row r="82" spans="1:65" ht="15" customHeight="1" thickBot="1" x14ac:dyDescent="0.3">
      <c r="A82" s="5"/>
      <c r="B82" s="5"/>
      <c r="C82" s="5"/>
      <c r="D82" s="5"/>
      <c r="E82" s="48">
        <v>0.6</v>
      </c>
      <c r="F82" s="14">
        <v>7.58</v>
      </c>
      <c r="G82" s="14">
        <v>9.5</v>
      </c>
      <c r="H82" s="14">
        <v>13.68</v>
      </c>
      <c r="I82" s="14">
        <v>18.079999999999998</v>
      </c>
      <c r="J82" s="14">
        <v>24.07</v>
      </c>
      <c r="K82" s="46">
        <v>29.45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42">
        <f>AH82*AH66/1000</f>
        <v>43484.465188977076</v>
      </c>
      <c r="AG82" s="5"/>
      <c r="AH82" s="5">
        <v>23</v>
      </c>
      <c r="AI82" s="5"/>
      <c r="AJ82" s="100" t="s">
        <v>158</v>
      </c>
      <c r="AK82" s="101"/>
      <c r="AL82" s="5"/>
      <c r="AM82" s="5"/>
      <c r="AN82" s="5"/>
      <c r="AO82" s="5"/>
      <c r="AP82" s="5"/>
      <c r="AQ82" s="5"/>
      <c r="AR82" s="5"/>
      <c r="AS82" s="5"/>
      <c r="AT82" s="3"/>
      <c r="AU82" s="84" t="s">
        <v>136</v>
      </c>
      <c r="AV82" s="71"/>
      <c r="AW82" s="71"/>
      <c r="AX82" s="90">
        <v>7.0000000000000007E-2</v>
      </c>
      <c r="AY82" s="133">
        <f t="shared" si="3"/>
        <v>16411.78897288294</v>
      </c>
      <c r="AZ82" s="134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0"/>
    </row>
    <row r="83" spans="1:65" ht="15" customHeight="1" thickBot="1" x14ac:dyDescent="0.3">
      <c r="A83" s="5"/>
      <c r="B83" s="5"/>
      <c r="C83" s="5"/>
      <c r="D83" s="5"/>
      <c r="E83" s="48">
        <v>0.7</v>
      </c>
      <c r="F83" s="14">
        <v>7.37</v>
      </c>
      <c r="G83" s="14">
        <v>9.2100000000000009</v>
      </c>
      <c r="H83" s="14">
        <v>13.24</v>
      </c>
      <c r="I83" s="14">
        <v>17.489999999999998</v>
      </c>
      <c r="J83" s="14">
        <v>23.26</v>
      </c>
      <c r="K83" s="46">
        <v>28.44</v>
      </c>
      <c r="L83" s="5"/>
      <c r="M83" s="5"/>
      <c r="N83" s="5"/>
      <c r="O83" s="5"/>
      <c r="P83" s="5">
        <v>1</v>
      </c>
      <c r="Q83" s="5"/>
      <c r="R83" s="5">
        <v>1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"/>
      <c r="AU83" s="84" t="s">
        <v>137</v>
      </c>
      <c r="AV83" s="71"/>
      <c r="AW83" s="71"/>
      <c r="AX83" s="90">
        <v>0.01</v>
      </c>
      <c r="AY83" s="133">
        <f t="shared" si="3"/>
        <v>2344.5412818404197</v>
      </c>
      <c r="AZ83" s="134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0"/>
    </row>
    <row r="84" spans="1:65" ht="15" customHeight="1" thickTop="1" thickBot="1" x14ac:dyDescent="0.3">
      <c r="A84" s="5"/>
      <c r="B84" s="5"/>
      <c r="C84" s="5"/>
      <c r="D84" s="5"/>
      <c r="E84" s="48">
        <v>0.8</v>
      </c>
      <c r="F84" s="14">
        <v>7.2</v>
      </c>
      <c r="G84" s="14">
        <v>8.98</v>
      </c>
      <c r="H84" s="14">
        <v>12.88</v>
      </c>
      <c r="I84" s="14">
        <v>16.98</v>
      </c>
      <c r="J84" s="14">
        <v>22.58</v>
      </c>
      <c r="K84" s="46">
        <v>27.6</v>
      </c>
      <c r="L84" s="5"/>
      <c r="M84" s="5"/>
      <c r="N84" s="5"/>
      <c r="O84" s="100" t="s">
        <v>226</v>
      </c>
      <c r="P84" s="105"/>
      <c r="Q84" s="10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2">
        <f>BI80</f>
        <v>0</v>
      </c>
      <c r="AI84" s="5"/>
      <c r="AJ84" s="100" t="s">
        <v>159</v>
      </c>
      <c r="AK84" s="101"/>
      <c r="AL84" s="5"/>
      <c r="AM84" s="5"/>
      <c r="AN84" s="5"/>
      <c r="AO84" s="5"/>
      <c r="AP84" s="5"/>
      <c r="AQ84" s="5"/>
      <c r="AR84" s="5"/>
      <c r="AS84" s="5"/>
      <c r="AT84" s="3"/>
      <c r="AU84" s="84" t="s">
        <v>138</v>
      </c>
      <c r="AV84" s="71"/>
      <c r="AW84" s="71"/>
      <c r="AX84" s="90">
        <v>0.11</v>
      </c>
      <c r="AY84" s="133">
        <f t="shared" si="3"/>
        <v>25789.954100244617</v>
      </c>
      <c r="AZ84" s="134"/>
      <c r="BA84" s="71"/>
      <c r="BB84" s="71" t="s">
        <v>127</v>
      </c>
      <c r="BC84" s="71"/>
      <c r="BD84" s="71"/>
      <c r="BE84" s="71"/>
      <c r="BF84" s="71"/>
      <c r="BG84" s="71"/>
      <c r="BH84" s="71"/>
      <c r="BI84" s="135">
        <v>0</v>
      </c>
      <c r="BJ84" s="136"/>
      <c r="BK84" s="137"/>
      <c r="BL84" s="71"/>
      <c r="BM84" s="70"/>
    </row>
    <row r="85" spans="1:65" ht="15" customHeight="1" thickBot="1" x14ac:dyDescent="0.3">
      <c r="A85" s="5"/>
      <c r="B85" s="5"/>
      <c r="C85" s="5"/>
      <c r="D85" s="5"/>
      <c r="E85" s="48">
        <v>0.9</v>
      </c>
      <c r="F85" s="14">
        <v>7.04</v>
      </c>
      <c r="G85" s="14">
        <v>8.77</v>
      </c>
      <c r="H85" s="14">
        <v>12.57</v>
      </c>
      <c r="I85" s="14">
        <v>16.53</v>
      </c>
      <c r="J85" s="14">
        <v>22</v>
      </c>
      <c r="K85" s="46">
        <v>26.88</v>
      </c>
      <c r="L85" s="5"/>
      <c r="M85" s="5"/>
      <c r="N85" s="5"/>
      <c r="O85" s="27" t="s">
        <v>44</v>
      </c>
      <c r="P85" s="28"/>
      <c r="Q85" s="29">
        <v>1675</v>
      </c>
      <c r="R85" s="5">
        <v>1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"/>
      <c r="AU85" s="138" t="s">
        <v>139</v>
      </c>
      <c r="AV85" s="139"/>
      <c r="AW85" s="139"/>
      <c r="AX85" s="146">
        <v>0.02</v>
      </c>
      <c r="AY85" s="128">
        <f>AH111</f>
        <v>4689.0825636808395</v>
      </c>
      <c r="AZ85" s="129"/>
      <c r="BA85" s="71"/>
      <c r="BB85" s="71" t="s">
        <v>140</v>
      </c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0"/>
    </row>
    <row r="86" spans="1:65" ht="15" customHeight="1" thickBot="1" x14ac:dyDescent="0.3">
      <c r="A86" s="5"/>
      <c r="B86" s="5"/>
      <c r="C86" s="5"/>
      <c r="D86" s="5"/>
      <c r="E86" s="48">
        <v>1</v>
      </c>
      <c r="F86" s="14">
        <v>6.91</v>
      </c>
      <c r="G86" s="14">
        <v>8.58</v>
      </c>
      <c r="H86" s="14">
        <v>12.29</v>
      </c>
      <c r="I86" s="14">
        <v>16.16</v>
      </c>
      <c r="J86" s="14">
        <v>21.49</v>
      </c>
      <c r="K86" s="46">
        <v>26.25</v>
      </c>
      <c r="L86" s="5"/>
      <c r="M86" s="5"/>
      <c r="N86" s="5"/>
      <c r="O86" s="30" t="s">
        <v>45</v>
      </c>
      <c r="P86" s="19"/>
      <c r="Q86" s="31">
        <v>250</v>
      </c>
      <c r="R86" s="5">
        <v>1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2">
        <f>BI84</f>
        <v>0</v>
      </c>
      <c r="AI86" s="5"/>
      <c r="AJ86" s="100" t="s">
        <v>160</v>
      </c>
      <c r="AK86" s="101"/>
      <c r="AL86" s="5"/>
      <c r="AM86" s="5"/>
      <c r="AN86" s="5"/>
      <c r="AO86" s="5"/>
      <c r="AP86" s="5"/>
      <c r="AQ86" s="5"/>
      <c r="AR86" s="5"/>
      <c r="AS86" s="5"/>
      <c r="AT86" s="3"/>
      <c r="AU86" s="140"/>
      <c r="AV86" s="141"/>
      <c r="AW86" s="141"/>
      <c r="AX86" s="147"/>
      <c r="AY86" s="130"/>
      <c r="AZ86" s="13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0"/>
    </row>
    <row r="87" spans="1:65" ht="15" customHeight="1" thickBot="1" x14ac:dyDescent="0.3">
      <c r="A87" s="5"/>
      <c r="B87" s="5"/>
      <c r="C87" s="5"/>
      <c r="D87" s="5"/>
      <c r="E87" s="48">
        <v>1.2</v>
      </c>
      <c r="F87" s="14">
        <v>6.68</v>
      </c>
      <c r="G87" s="14">
        <v>8.2799999999999994</v>
      </c>
      <c r="H87" s="14">
        <v>11.83</v>
      </c>
      <c r="I87" s="14">
        <v>15.52</v>
      </c>
      <c r="J87" s="14">
        <v>20.63</v>
      </c>
      <c r="K87" s="46">
        <v>25.2</v>
      </c>
      <c r="L87" s="5"/>
      <c r="M87" s="5"/>
      <c r="N87" s="5"/>
      <c r="O87" s="33" t="s">
        <v>46</v>
      </c>
      <c r="P87" s="34"/>
      <c r="Q87" s="35">
        <v>750</v>
      </c>
      <c r="R87" s="5">
        <v>2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0"/>
    </row>
    <row r="88" spans="1:65" ht="15" customHeight="1" x14ac:dyDescent="0.25">
      <c r="A88" s="5"/>
      <c r="B88" s="5"/>
      <c r="C88" s="5"/>
      <c r="D88" s="5"/>
      <c r="E88" s="48">
        <v>1.4</v>
      </c>
      <c r="F88" s="14">
        <v>6.5</v>
      </c>
      <c r="G88" s="14">
        <v>8.0299999999999994</v>
      </c>
      <c r="H88" s="14">
        <v>11.46</v>
      </c>
      <c r="I88" s="14">
        <v>15</v>
      </c>
      <c r="J88" s="14">
        <v>19.940000000000001</v>
      </c>
      <c r="K88" s="46">
        <v>24.34</v>
      </c>
      <c r="L88" s="5"/>
      <c r="M88" s="5"/>
      <c r="N88" s="5"/>
      <c r="O88" s="5"/>
      <c r="P88" s="5"/>
      <c r="Q88" s="5"/>
      <c r="R88" s="5">
        <v>2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3"/>
      <c r="AU88" s="71"/>
      <c r="AV88" s="71" t="s">
        <v>128</v>
      </c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88">
        <f>AH82/1000</f>
        <v>2.3E-2</v>
      </c>
      <c r="BJ88" s="71"/>
      <c r="BK88" s="71"/>
      <c r="BL88" s="71"/>
      <c r="BM88" s="70"/>
    </row>
    <row r="89" spans="1:65" ht="15" customHeight="1" x14ac:dyDescent="0.25">
      <c r="A89" s="5"/>
      <c r="B89" s="5"/>
      <c r="C89" s="5"/>
      <c r="D89" s="5"/>
      <c r="E89" s="48">
        <v>1.6</v>
      </c>
      <c r="F89" s="14">
        <v>6.34</v>
      </c>
      <c r="G89" s="14">
        <v>7.82</v>
      </c>
      <c r="H89" s="14">
        <v>11.14</v>
      </c>
      <c r="I89" s="14">
        <v>14.56</v>
      </c>
      <c r="J89" s="14">
        <v>19.36</v>
      </c>
      <c r="K89" s="46">
        <v>23.63</v>
      </c>
      <c r="L89" s="5"/>
      <c r="M89" s="5"/>
      <c r="N89" s="5"/>
      <c r="O89" s="5"/>
      <c r="P89" s="5"/>
      <c r="Q89" s="5"/>
      <c r="R89" s="5">
        <v>2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3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0"/>
    </row>
    <row r="90" spans="1:65" ht="15" customHeight="1" x14ac:dyDescent="0.25">
      <c r="A90" s="5"/>
      <c r="B90" s="5"/>
      <c r="C90" s="5"/>
      <c r="D90" s="5"/>
      <c r="E90" s="48">
        <v>1.8</v>
      </c>
      <c r="F90" s="14">
        <v>6.21</v>
      </c>
      <c r="G90" s="14">
        <v>7.64</v>
      </c>
      <c r="H90" s="14">
        <v>10.87</v>
      </c>
      <c r="I90" s="14">
        <v>14.19</v>
      </c>
      <c r="J90" s="14">
        <v>18.86</v>
      </c>
      <c r="K90" s="46">
        <v>23.01</v>
      </c>
      <c r="L90" s="5"/>
      <c r="M90" s="5"/>
      <c r="N90" s="5"/>
      <c r="O90" s="5"/>
      <c r="P90" s="5"/>
      <c r="Q90" s="5"/>
      <c r="R90" s="5">
        <v>2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3"/>
      <c r="AU90" s="71"/>
      <c r="AV90" s="71" t="s">
        <v>146</v>
      </c>
      <c r="AW90" s="71"/>
      <c r="AX90" s="71"/>
      <c r="AY90" s="71"/>
      <c r="AZ90" s="132" t="s">
        <v>143</v>
      </c>
      <c r="BA90" s="132"/>
      <c r="BB90" s="132" t="s">
        <v>144</v>
      </c>
      <c r="BC90" s="132"/>
      <c r="BD90" s="132" t="s">
        <v>145</v>
      </c>
      <c r="BE90" s="132"/>
      <c r="BF90" s="79"/>
      <c r="BG90" s="79"/>
      <c r="BH90" s="79"/>
      <c r="BI90" s="71"/>
      <c r="BJ90" s="71"/>
      <c r="BK90" s="71"/>
      <c r="BL90" s="71"/>
      <c r="BM90" s="70"/>
    </row>
    <row r="91" spans="1:65" ht="15" customHeight="1" x14ac:dyDescent="0.25">
      <c r="A91" s="5"/>
      <c r="B91" s="5"/>
      <c r="C91" s="5"/>
      <c r="D91" s="5"/>
      <c r="E91" s="48">
        <v>2</v>
      </c>
      <c r="F91" s="14">
        <v>6.09</v>
      </c>
      <c r="G91" s="14">
        <v>7.48</v>
      </c>
      <c r="H91" s="14">
        <v>10.63</v>
      </c>
      <c r="I91" s="14">
        <v>13.86</v>
      </c>
      <c r="J91" s="14">
        <v>18.43</v>
      </c>
      <c r="K91" s="46">
        <v>22.48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3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0"/>
    </row>
    <row r="92" spans="1:65" ht="15" customHeight="1" x14ac:dyDescent="0.25">
      <c r="A92" s="5"/>
      <c r="B92" s="5"/>
      <c r="C92" s="5"/>
      <c r="D92" s="5"/>
      <c r="E92" s="48">
        <v>2.5</v>
      </c>
      <c r="F92" s="14">
        <v>5.84</v>
      </c>
      <c r="G92" s="14">
        <v>7.16</v>
      </c>
      <c r="H92" s="14">
        <v>10.14</v>
      </c>
      <c r="I92" s="14">
        <v>13.19</v>
      </c>
      <c r="J92" s="14">
        <v>17.54</v>
      </c>
      <c r="K92" s="46">
        <v>21.38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3"/>
      <c r="AU92" s="71"/>
      <c r="AV92" s="81" t="s">
        <v>120</v>
      </c>
      <c r="AW92" s="71" t="s">
        <v>116</v>
      </c>
      <c r="AX92" s="71"/>
      <c r="AY92" s="71"/>
      <c r="AZ92" s="133">
        <f>AF98</f>
        <v>234454.12818404197</v>
      </c>
      <c r="BA92" s="133"/>
      <c r="BB92" s="133">
        <f t="shared" ref="BB92:BB98" si="4">AZ92*0.21</f>
        <v>49235.366918648811</v>
      </c>
      <c r="BC92" s="133"/>
      <c r="BD92" s="133">
        <f>AZ92+BB92</f>
        <v>283689.49510269077</v>
      </c>
      <c r="BE92" s="133"/>
      <c r="BF92" s="91"/>
      <c r="BG92" s="91"/>
      <c r="BH92" s="91"/>
      <c r="BI92" s="71"/>
      <c r="BJ92" s="71"/>
      <c r="BK92" s="71"/>
      <c r="BL92" s="71"/>
      <c r="BM92" s="70"/>
    </row>
    <row r="93" spans="1:65" ht="15" customHeight="1" x14ac:dyDescent="0.25">
      <c r="A93" s="5"/>
      <c r="B93" s="5"/>
      <c r="C93" s="5"/>
      <c r="D93" s="5"/>
      <c r="E93" s="48">
        <v>3</v>
      </c>
      <c r="F93" s="14">
        <v>5.65</v>
      </c>
      <c r="G93" s="14">
        <v>6.9</v>
      </c>
      <c r="H93" s="14">
        <v>9.77</v>
      </c>
      <c r="I93" s="14">
        <v>12.67</v>
      </c>
      <c r="J93" s="14">
        <v>16.84</v>
      </c>
      <c r="K93" s="46">
        <v>20.52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3"/>
      <c r="AU93" s="71"/>
      <c r="AV93" s="81" t="s">
        <v>194</v>
      </c>
      <c r="AW93" s="71" t="s">
        <v>117</v>
      </c>
      <c r="AX93" s="71"/>
      <c r="AY93" s="71"/>
      <c r="AZ93" s="133">
        <f>AH66</f>
        <v>1890628.9212598731</v>
      </c>
      <c r="BA93" s="133"/>
      <c r="BB93" s="133">
        <f t="shared" si="4"/>
        <v>397032.07346457336</v>
      </c>
      <c r="BC93" s="133"/>
      <c r="BD93" s="133">
        <f t="shared" ref="BD93:BD98" si="5">AZ93+BB93</f>
        <v>2287660.9947244464</v>
      </c>
      <c r="BE93" s="133"/>
      <c r="BF93" s="91"/>
      <c r="BG93" s="91"/>
      <c r="BH93" s="91"/>
      <c r="BI93" s="71"/>
      <c r="BJ93" s="71"/>
      <c r="BK93" s="71"/>
      <c r="BL93" s="71"/>
      <c r="BM93" s="70"/>
    </row>
    <row r="94" spans="1:65" ht="15" customHeight="1" thickBot="1" x14ac:dyDescent="0.3">
      <c r="A94" s="5"/>
      <c r="B94" s="5"/>
      <c r="C94" s="5"/>
      <c r="D94" s="5"/>
      <c r="E94" s="48">
        <v>3.5</v>
      </c>
      <c r="F94" s="14">
        <v>5.49</v>
      </c>
      <c r="G94" s="14">
        <v>6.69</v>
      </c>
      <c r="H94" s="14">
        <v>9.4499999999999993</v>
      </c>
      <c r="I94" s="14">
        <v>12.25</v>
      </c>
      <c r="J94" s="14">
        <v>16.27</v>
      </c>
      <c r="K94" s="46">
        <v>19.82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3"/>
      <c r="AU94" s="71"/>
      <c r="AV94" s="81" t="s">
        <v>195</v>
      </c>
      <c r="AW94" s="71" t="s">
        <v>141</v>
      </c>
      <c r="AX94" s="71"/>
      <c r="AY94" s="71"/>
      <c r="AZ94" s="133">
        <f>AF78</f>
        <v>62390.75440157581</v>
      </c>
      <c r="BA94" s="133"/>
      <c r="BB94" s="133">
        <f t="shared" si="4"/>
        <v>13102.05842433092</v>
      </c>
      <c r="BC94" s="133"/>
      <c r="BD94" s="133">
        <f t="shared" si="5"/>
        <v>75492.812825906731</v>
      </c>
      <c r="BE94" s="133"/>
      <c r="BF94" s="91"/>
      <c r="BG94" s="91"/>
      <c r="BH94" s="91"/>
      <c r="BI94" s="71"/>
      <c r="BJ94" s="71"/>
      <c r="BK94" s="71"/>
      <c r="BL94" s="71"/>
      <c r="BM94" s="70"/>
    </row>
    <row r="95" spans="1:65" ht="15" customHeight="1" thickBot="1" x14ac:dyDescent="0.3">
      <c r="A95" s="5"/>
      <c r="B95" s="5"/>
      <c r="C95" s="5"/>
      <c r="D95" s="5"/>
      <c r="E95" s="48">
        <v>4</v>
      </c>
      <c r="F95" s="14">
        <v>5.36</v>
      </c>
      <c r="G95" s="14">
        <v>6.52</v>
      </c>
      <c r="H95" s="14">
        <v>9.1999999999999993</v>
      </c>
      <c r="I95" s="14">
        <v>11.89</v>
      </c>
      <c r="J95" s="14">
        <v>15.8</v>
      </c>
      <c r="K95" s="46">
        <v>19.239999999999998</v>
      </c>
      <c r="L95" s="5"/>
      <c r="M95" s="5"/>
      <c r="N95" s="5"/>
      <c r="O95" s="5"/>
      <c r="P95" s="5"/>
      <c r="Q95" s="100" t="s">
        <v>218</v>
      </c>
      <c r="R95" s="105"/>
      <c r="S95" s="105"/>
      <c r="T95" s="105"/>
      <c r="U95" s="105"/>
      <c r="V95" s="105"/>
      <c r="W95" s="105"/>
      <c r="X95" s="105"/>
      <c r="Y95" s="105"/>
      <c r="Z95" s="105"/>
      <c r="AA95" s="101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3"/>
      <c r="AU95" s="71"/>
      <c r="AV95" s="81" t="s">
        <v>196</v>
      </c>
      <c r="AW95" s="71" t="s">
        <v>119</v>
      </c>
      <c r="AX95" s="71"/>
      <c r="AY95" s="71"/>
      <c r="AZ95" s="133">
        <f>AF80</f>
        <v>181500.37644094782</v>
      </c>
      <c r="BA95" s="133"/>
      <c r="BB95" s="133">
        <f t="shared" si="4"/>
        <v>38115.079052599038</v>
      </c>
      <c r="BC95" s="133"/>
      <c r="BD95" s="133">
        <f t="shared" si="5"/>
        <v>219615.45549354685</v>
      </c>
      <c r="BE95" s="133"/>
      <c r="BF95" s="91"/>
      <c r="BG95" s="91"/>
      <c r="BH95" s="91"/>
      <c r="BI95" s="71"/>
      <c r="BJ95" s="71"/>
      <c r="BK95" s="71"/>
      <c r="BL95" s="71"/>
      <c r="BM95" s="70"/>
    </row>
    <row r="96" spans="1:65" ht="15" customHeight="1" x14ac:dyDescent="0.25">
      <c r="A96" s="5"/>
      <c r="B96" s="5"/>
      <c r="C96" s="5"/>
      <c r="D96" s="5"/>
      <c r="E96" s="48">
        <v>4.5</v>
      </c>
      <c r="F96" s="14">
        <v>5.25</v>
      </c>
      <c r="G96" s="14">
        <v>6.37</v>
      </c>
      <c r="H96" s="14">
        <v>8.9700000000000006</v>
      </c>
      <c r="I96" s="14">
        <v>11.59</v>
      </c>
      <c r="J96" s="14">
        <v>15.39</v>
      </c>
      <c r="K96" s="46">
        <v>18.739999999999998</v>
      </c>
      <c r="L96" s="5"/>
      <c r="M96" s="5"/>
      <c r="N96" s="5"/>
      <c r="O96" s="5"/>
      <c r="P96" s="5"/>
      <c r="Q96" s="52">
        <f>IF(AJ66&lt;=E81,H81,IF(AJ66&lt;=E82,H82,IF(AJ66&lt;=E83,H83,IF(AJ66&lt;=E84,H84,IF(AJ66&lt;=E85,H85,IF(AJ66&lt;=E86,H86,IF(AJ66&lt;=E87,H87,IF(AJ66&lt;=E88,H88,IF(AJ66&lt;=E89,H89,IF(AJ66&lt;=E90,H90,IF(AJ66&lt;=E91,H91,IF(AJ66&lt;=E92,H92,IF(AJ66&lt;=E93,H93,IF(AJ66&lt;=E94,H94,IF(AJ66&lt;=E95,H95,IF(AJ66&lt;=E96,H96,IF(AJ66&lt;=E97,H97,IF(AJ66&lt;=E98,H98,IF(AJ66&lt;=E99,H99,IF(AJ66&lt;=E100,H100,IF(AJ66&lt;=E101,H101,IF(AJ66&lt;=E102,H102,IF(AJ66&lt;=E103,H103,IF(AJ66&lt;=E104,H104,IF(AJ66&lt;=E105,H105,IF(AJ66&lt;=E106,H106,IF(AJ66&lt;=E107,H107,IF(AJ66&lt;=E108,H108,IF(AJ66&lt;=E109,H109,IF(AJ66&lt;=E110,H110,IF(AJ66&lt;=E111,H111,IF(AJ66&lt;=E112,H112,IF(AJ66&lt;=E113,H113,IF(AJ66&lt;=E114,H114,IF(AJ66&lt;=E115,H115,IF(AJ66&lt;=E116,H116,IF(AJ66&lt;=E117,H117,IF(AJ66&lt;=E118,H118,IF(AJ66&lt;=E119,H119,IF(AJ66&lt;=E120,H120,IF(AJ66&lt;=E121,H121,IF(AJ66&lt;=E122,H122,IF(AJ66&lt;=E123,H123,IF(AJ66&lt;=E124,H124,IF(AJ66&lt;=E125,H125,IF(AJ66&lt;=E126,H126,IF(AJ66&lt;=E127,H127,IF(AJ66&lt;=E128,H128,IF(AJ66&lt;=E129,H129,H130)))))))))))))))))))))))))))))))))))))))))))))))))</f>
        <v>10.63</v>
      </c>
      <c r="R96" s="53">
        <f>IF(AJ66&lt;=E81,I81,IF(AJ66&lt;=E82,I82,IF(AJ66&lt;=E83,I83,IF(AJ66&lt;=E84,I84,IF(AJ66&lt;=E85,I85,IF(AJ66&lt;=E86,I86,IF(AJ66&lt;=E87,I87,IF(AJ66&lt;=E88,I88,IF(AJ66&lt;=E89,I89,IF(AJ66&lt;=E90,I90,IF(AJ66&lt;=E91,I91,IF(AJ66&lt;=E92,I92,IF(AJ66&lt;=E93,I93,IF(AJ66&lt;=E94,I94,IF(AJ66&lt;=E95,I95,IF(AJ66&lt;=E96,I96,IF(AJ66&lt;=E97,I97,IF(AJ66&lt;=E98,I98,IF(AJ66&lt;=E99,I99,IF(AJ66&lt;=E100,I100,IF(AJ66&lt;=E101,I101,IF(AJ66&lt;=E102,I102,IF(AJ66&lt;=E103,I103,IF(AJ66&lt;=E104,I104,IF(AJ66&lt;=E105,I105,IF(AJ66&lt;=E106,I106,IF(AJ66&lt;=E107,I107,IF(AJ66&lt;=E108,I108,IF(AJ66&lt;=E109,I109,IF(AJ66&lt;=E110,I110,IF(AJ66&lt;=E111,I111,IF(AJ66&lt;=E112,I112,IF(AJ66&lt;=E113,I113,IF(AJ66&lt;=E114,I114,IF(AJ66&lt;=E115,I115,IF(AJ66&lt;=E116,I116,IF(AJ66&lt;=E117,I117,IF(AJ66&lt;=E118,I118,IF(AJ66&lt;=E119,I119,IF(AJ66&lt;=E120,I120,IF(AJ66&lt;=E121,I121,IF(AJ66&lt;=E122,I122,IF(AJ66&lt;=E123,I123,IF(AJ66&lt;=E124,I124,IF(AJ66&lt;=E125,I125,IF(AJ66&lt;=E126,I126,IF(AJ66&lt;=E127,I127,IF(AJ66&lt;=E128,I128,IF(AJ66&lt;=E129,I129,I130)))))))))))))))))))))))))))))))))))))))))))))))))</f>
        <v>13.86</v>
      </c>
      <c r="S96" s="28"/>
      <c r="T96" s="28"/>
      <c r="U96" s="28">
        <f>IF(AJ66&lt;=E81,E81,IF(AJ66&lt;=E82,E82,IF(AJ66&lt;=E83,E83,IF(AJ66&lt;=E84,E84,IF(AJ66&lt;=E85,E85,IF(AJ66&lt;=E86,E86,IF(AJ66&lt;=E87,E87,IF(AJ66&lt;=E88,E88,IF(AJ66&lt;=E89,E89,IF(AJ66&lt;=E90,E90,IF(AJ66&lt;=E91,E91,IF(AJ66&lt;=E92,E92,IF(AJ66&lt;=E93,E93,IF(AJ66&lt;=E94,E94,IF(AJ66&lt;=E95,E95,IF(AJ66&lt;=E96,E96,IF(AJ66&lt;=E97,E97,IF(AJ66&lt;=E98,E98,IF(AJ66&lt;=E99,E99,IF(AJ66&lt;=E100,E100,IF(AJ66&lt;=E101,E101,IF(AJ66&lt;=E102,E102,IF(AJ66&lt;=E103,E103,IF(AJ66&lt;=E104,E104,IF(AJ66&lt;=E105,E105,IF(AJ66&lt;=E106,E106,IF(AJ66&lt;=E107,E107,IF(AJ66&lt;=E108,E108,IF(AJ66&lt;=E109,E109,IF(AJ66&lt;=E110,E110,IF(AJ66&lt;=E111,E111,IF(AJ66&lt;=E112,E112,IF(AJ66&lt;=E113,E113,IF(AJ66&lt;=E114,E114,IF(AJ66&lt;=E115,E115,IF(AJ66&lt;=E116,E116,IF(AJ66&lt;=E117,E117,IF(AJ66&lt;=E118,E118,IF(AJ66&lt;=E119,E119,IF(AJ66&lt;=E120,E120,IF(AJ66&lt;=E121,E121,IF(AJ66&lt;=E122,E122,IF(AJ66&lt;=E123,E123,IF(AJ66&lt;=E124,E124,IF(AJ66&lt;=E125,E125,IF(AJ66&lt;=E126,E126,IF(AJ66&lt;=E127,E127,IF(AJ66&lt;=E128,E128,IF(AJ66&lt;=E129,E129,E130)))))))))))))))))))))))))))))))))))))))))))))))))</f>
        <v>2</v>
      </c>
      <c r="V96" s="28"/>
      <c r="W96" s="28">
        <f>U96-U97</f>
        <v>0.19999999999999996</v>
      </c>
      <c r="X96" s="53">
        <f>Q97-Q96</f>
        <v>0.23999999999999844</v>
      </c>
      <c r="Y96" s="53"/>
      <c r="Z96" s="28">
        <f>U96-U97</f>
        <v>0.19999999999999996</v>
      </c>
      <c r="AA96" s="54">
        <f>R97-R96</f>
        <v>0.33000000000000007</v>
      </c>
      <c r="AB96" s="5"/>
      <c r="AC96" s="5"/>
      <c r="AD96" s="52">
        <f>Q97-W97</f>
        <v>10.761245294488152</v>
      </c>
      <c r="AE96" s="53">
        <f>R97-Z97</f>
        <v>14.04046227992121</v>
      </c>
      <c r="AF96" s="29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3"/>
      <c r="AU96" s="71"/>
      <c r="AV96" s="81" t="s">
        <v>197</v>
      </c>
      <c r="AW96" s="71" t="s">
        <v>118</v>
      </c>
      <c r="AX96" s="71"/>
      <c r="AY96" s="71"/>
      <c r="AZ96" s="133">
        <f>AH84</f>
        <v>0</v>
      </c>
      <c r="BA96" s="133"/>
      <c r="BB96" s="133">
        <f t="shared" si="4"/>
        <v>0</v>
      </c>
      <c r="BC96" s="133"/>
      <c r="BD96" s="133">
        <f t="shared" si="5"/>
        <v>0</v>
      </c>
      <c r="BE96" s="133"/>
      <c r="BF96" s="91"/>
      <c r="BG96" s="91"/>
      <c r="BH96" s="91"/>
      <c r="BI96" s="71"/>
      <c r="BJ96" s="71"/>
      <c r="BK96" s="71"/>
      <c r="BL96" s="71"/>
      <c r="BM96" s="70"/>
    </row>
    <row r="97" spans="1:65" ht="15" customHeight="1" thickBot="1" x14ac:dyDescent="0.3">
      <c r="A97" s="5"/>
      <c r="B97" s="5"/>
      <c r="C97" s="5"/>
      <c r="D97" s="5"/>
      <c r="E97" s="48">
        <v>5</v>
      </c>
      <c r="F97" s="14">
        <v>5.15</v>
      </c>
      <c r="G97" s="14">
        <v>6.24</v>
      </c>
      <c r="H97" s="14">
        <v>8.77</v>
      </c>
      <c r="I97" s="14">
        <v>11.32</v>
      </c>
      <c r="J97" s="14">
        <v>15.03</v>
      </c>
      <c r="K97" s="46">
        <v>18.3</v>
      </c>
      <c r="L97" s="5"/>
      <c r="M97" s="5"/>
      <c r="N97" s="5"/>
      <c r="O97" s="5"/>
      <c r="P97" s="5"/>
      <c r="Q97" s="55">
        <f>IF(AJ66&lt;=E81,H80,IF(AJ66&lt;=E82,H81,IF(AJ66&lt;=E83,H82,IF(AJ66&lt;=E84,H83,IF(AJ66&lt;=E85,H84,IF(AJ66&lt;=E86,H85,IF(AJ66&lt;=E87,H86,IF(AJ66&lt;=E88,H87,IF(AJ66&lt;=E89,H88,IF(AJ66&lt;=E90,H89,IF(AJ66&lt;=E91,H90,IF(AJ66&lt;=E92,H91,IF(AJ66&lt;=E93,H92,IF(AJ66&lt;=E94,H93,IF(AJ66&lt;=E95,H94,IF(AJ66&lt;=E96,H95,IF(AJ66&lt;=E97,H96,IF(AJ66&lt;=E98,H97,IF(AJ66&lt;=E99,H98,IF(AJ66&lt;=E100,H99,IF(AJ66&lt;=E101,H100,IF(AJ66&lt;=E102,H101,IF(AJ66&lt;=E103,H102,IF(AJ66&lt;=E104,H103,IF(AJ66&lt;=E105,H104,IF(AJ66&lt;=E106,H105,IF(AJ66&lt;=E107,H106,IF(AJ66&lt;=E108,H107,IF(AJ66&lt;=E109,H108,IF(AJ66&lt;=E110,H109,IF(AJ66&lt;=E111,H110,IF(AJ66&lt;=E112,H111,IF(AJ66&lt;=E113,H112,IF(AJ66&lt;=E114,H113,IF(AJ66&lt;=E115,H114,IF(AJ66&lt;=E116,H115,IF(AJ66&lt;=E117,H116,IF(AJ66&lt;=E118,H117,IF(AJ66&lt;=E119,H118,IF(AJ66&lt;=E120,H119,IF(AJ66&lt;=E121,H120,IF(AJ66&lt;=E122,H121,IF(AJ66&lt;=E123,H122,IF(AJ66&lt;=E124,H123,IF(AJ66&lt;=E125,H124,IF(AJ66&lt;=E126,H125,IF(AJ66&lt;=E127,H126,IF(AJ66&lt;=E128,H127,IF(AJ66&lt;=E129,H128,H129)))))))))))))))))))))))))))))))))))))))))))))))))</f>
        <v>10.87</v>
      </c>
      <c r="R97" s="20">
        <f>IF(AJ66&lt;=E81,I80,IF(AJ66&lt;=E82,I81,IF(AJ66&lt;=E83,I82,IF(AJ66&lt;=E84,I83,IF(AJ66&lt;=E85,I84,IF(AJ66&lt;=E86,I85,IF(AJ66&lt;=E87,I86,IF(AJ66&lt;=E88,I87,IF(AJ66&lt;=E89,I88,IF(AJ66&lt;=E90,I89,IF(AJ66&lt;=E91,I90,IF(AJ66&lt;=E92,I91,IF(AJ66&lt;=E93,I92,IF(AJ66&lt;=E94,I93,IF(AJ66&lt;=E95,I94,IF(AJ66&lt;=E96,I95,IF(AJ66&lt;=E97,I96,IF(AJ66&lt;=E98,I97,IF(AJ66&lt;=E99,I98,IF(AJ66&lt;=E100,I99,IF(AJ66&lt;=E101,I100,IF(AJ66&lt;=E102,I101,IF(AJ66&lt;=E103,I102,IF(AJ66&lt;=E104,I103,IF(AJ66&lt;=E105,I104,IF(AJ66&lt;=E106,I105,IF(AJ66&lt;=E107,I106,IF(AJ66&lt;=E108,I107,IF(AJ66&lt;=E109,I108,IF(AJ66&lt;=E110,I109,IF(AJ66&lt;=E111,I110,IF(AJ66&lt;=E112,I111,IF(AJ66&lt;=E113,I112,IF(AJ66&lt;=E114,I113,IF(AJ66&lt;=E115,I114,IF(AJ66&lt;=E116,I115,IF(AJ66&lt;=E117,I116,IF(AJ66&lt;=E118,I117,IF(AJ66&lt;=E119,I118,IF(AJ66&lt;=E120,I119,IF(AJ66&lt;=E121,I120,IF(AJ66&lt;=E122,I121,IF(AJ66&lt;=E123,I122,IF(AJ66&lt;=E124,I123,IF(AJ66&lt;=E125,I124,IF(AJ66&lt;=E126,I125,IF(AJ66&lt;=E127,I126,IF(AJ66&lt;=E128,I127,IF(AJ66&lt;=E129,I128,I129)))))))))))))))))))))))))))))))))))))))))))))))))</f>
        <v>14.19</v>
      </c>
      <c r="S97" s="19"/>
      <c r="T97" s="19"/>
      <c r="U97" s="19">
        <f>IF(AJ66&lt;=E81,E79,IF(AJ66&lt;=E82,E81,IF(AJ66&lt;=E83,E82,IF(AJ66&lt;=E84,E83,IF(AJ66&lt;=E85,E84,IF(AJ66&lt;=E86,E85,IF(AJ66&lt;=E87,E86,IF(AJ66&lt;=E88,E87,IF(AJ66&lt;=E89,E88,IF(AJ66&lt;=E90,E89,IF(AJ66&lt;=E91,E90,IF(AJ66&lt;=E92,E91,IF(AJ66&lt;=E93,E92,IF(AJ66&lt;=E94,E93,IF(AJ66&lt;=E95,E94,IF(AJ66&lt;=E96,E95,IF(AJ66&lt;=E97,E96,IF(AJ66&lt;=E98,E97,IF(AJ66&lt;=E99,E98,IF(AJ66&lt;=E100,E99,IF(AJ66&lt;=E101,E100,IF(AJ66&lt;=E102,E101,IF(AJ66&lt;=E103,E102,IF(AJ66&lt;=E104,E103,IF(AJ66&lt;=E105,E104,IF(AJ66&lt;=E106,E105,IF(AJ66&lt;=E107,E106,IF(AJ66&lt;=E108,E107,IF(AJ66&lt;=E109,E108,IF(AJ66&lt;=E110,E109,IF(AJ66&lt;=E111,E110,IF(AJ66&lt;=E112,E111,IF(AJ66&lt;=E113,E112,IF(AJ66&lt;=E114,E113,IF(AJ66&lt;=E115,E114,IF(AJ66&lt;=E116,E115,IF(AJ66&lt;=E117,E116,IF(AJ66&lt;=E118,E117,IF(AJ66&lt;=E119,E118,IF(AJ66&lt;=E120,E119,IF(AJ66&lt;=E121,E120,IF(AJ66&lt;=E122,E121,IF(AJ66&lt;=E123,E122,IF(AJ66&lt;=E124,E123,IF(AJ66&lt;=E125,E124,IF(AJ66&lt;=E126,E125,IF(AJ66&lt;=E127,E126,IF(AJ66&lt;=E128,E127,IF(AJ66&lt;=E129,E128,E129)))))))))))))))))))))))))))))))))))))))))))))))))</f>
        <v>1.8</v>
      </c>
      <c r="V97" s="19"/>
      <c r="W97" s="19">
        <f>X99*X96/W96</f>
        <v>0.10875470551184691</v>
      </c>
      <c r="X97" s="19"/>
      <c r="Y97" s="19"/>
      <c r="Z97" s="19">
        <f>X99*AA96/Z96</f>
        <v>0.14953772007879049</v>
      </c>
      <c r="AA97" s="31"/>
      <c r="AB97" s="5"/>
      <c r="AC97" s="5"/>
      <c r="AD97" s="30"/>
      <c r="AE97" s="19"/>
      <c r="AF97" s="31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3"/>
      <c r="AU97" s="71"/>
      <c r="AV97" s="81" t="s">
        <v>198</v>
      </c>
      <c r="AW97" s="71" t="s">
        <v>121</v>
      </c>
      <c r="AX97" s="71"/>
      <c r="AY97" s="71"/>
      <c r="AZ97" s="133">
        <f>AH86</f>
        <v>0</v>
      </c>
      <c r="BA97" s="133"/>
      <c r="BB97" s="133">
        <f t="shared" si="4"/>
        <v>0</v>
      </c>
      <c r="BC97" s="133"/>
      <c r="BD97" s="133">
        <f t="shared" si="5"/>
        <v>0</v>
      </c>
      <c r="BE97" s="133"/>
      <c r="BF97" s="91"/>
      <c r="BG97" s="91"/>
      <c r="BH97" s="91"/>
      <c r="BI97" s="71"/>
      <c r="BJ97" s="71"/>
      <c r="BK97" s="71"/>
      <c r="BL97" s="71"/>
      <c r="BM97" s="70"/>
    </row>
    <row r="98" spans="1:65" ht="15" customHeight="1" thickBot="1" x14ac:dyDescent="0.3">
      <c r="A98" s="5"/>
      <c r="B98" s="5"/>
      <c r="C98" s="5"/>
      <c r="D98" s="5"/>
      <c r="E98" s="48">
        <v>6</v>
      </c>
      <c r="F98" s="14">
        <v>4.9800000000000004</v>
      </c>
      <c r="G98" s="14">
        <v>6.01</v>
      </c>
      <c r="H98" s="14">
        <v>8.4499999999999993</v>
      </c>
      <c r="I98" s="14">
        <v>10.87</v>
      </c>
      <c r="J98" s="14">
        <v>14.44</v>
      </c>
      <c r="K98" s="46">
        <v>17.57</v>
      </c>
      <c r="L98" s="5"/>
      <c r="M98" s="5"/>
      <c r="N98" s="5"/>
      <c r="O98" s="5"/>
      <c r="P98" s="5"/>
      <c r="Q98" s="30"/>
      <c r="R98" s="19"/>
      <c r="S98" s="19"/>
      <c r="T98" s="19"/>
      <c r="U98" s="19"/>
      <c r="V98" s="19"/>
      <c r="W98" s="19"/>
      <c r="X98" s="19"/>
      <c r="Y98" s="19"/>
      <c r="Z98" s="19"/>
      <c r="AA98" s="31"/>
      <c r="AB98" s="5"/>
      <c r="AC98" s="5"/>
      <c r="AD98" s="43">
        <f>(AD96+AE96)/2</f>
        <v>12.400853787204682</v>
      </c>
      <c r="AE98" s="57" t="s">
        <v>220</v>
      </c>
      <c r="AF98" s="42">
        <f>AD98*AH66/100</f>
        <v>234454.12818404197</v>
      </c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3"/>
      <c r="AU98" s="71"/>
      <c r="AV98" s="81" t="s">
        <v>199</v>
      </c>
      <c r="AW98" s="71" t="s">
        <v>122</v>
      </c>
      <c r="AX98" s="71"/>
      <c r="AY98" s="71"/>
      <c r="AZ98" s="133">
        <f>AF82</f>
        <v>43484.465188977076</v>
      </c>
      <c r="BA98" s="133"/>
      <c r="BB98" s="133">
        <f t="shared" si="4"/>
        <v>9131.7376896851856</v>
      </c>
      <c r="BC98" s="133"/>
      <c r="BD98" s="133">
        <f t="shared" si="5"/>
        <v>52616.202878662261</v>
      </c>
      <c r="BE98" s="133"/>
      <c r="BF98" s="91"/>
      <c r="BG98" s="91"/>
      <c r="BH98" s="91"/>
      <c r="BI98" s="71"/>
      <c r="BJ98" s="71"/>
      <c r="BK98" s="71"/>
      <c r="BL98" s="71"/>
      <c r="BM98" s="70"/>
    </row>
    <row r="99" spans="1:65" ht="15" customHeight="1" x14ac:dyDescent="0.25">
      <c r="A99" s="5"/>
      <c r="B99" s="5"/>
      <c r="C99" s="5"/>
      <c r="D99" s="5"/>
      <c r="E99" s="48">
        <v>7</v>
      </c>
      <c r="F99" s="14">
        <v>4.84</v>
      </c>
      <c r="G99" s="14">
        <v>5.83</v>
      </c>
      <c r="H99" s="14">
        <v>8.18</v>
      </c>
      <c r="I99" s="14">
        <v>10.51</v>
      </c>
      <c r="J99" s="14">
        <v>13.95</v>
      </c>
      <c r="K99" s="46">
        <v>16.97</v>
      </c>
      <c r="L99" s="5"/>
      <c r="M99" s="5"/>
      <c r="N99" s="5"/>
      <c r="O99" s="5"/>
      <c r="P99" s="5"/>
      <c r="Q99" s="30"/>
      <c r="R99" s="19"/>
      <c r="S99" s="19"/>
      <c r="T99" s="19"/>
      <c r="U99" s="56">
        <f>AJ66</f>
        <v>1.890628921259873</v>
      </c>
      <c r="V99" s="19"/>
      <c r="W99" s="19"/>
      <c r="X99" s="56">
        <f>U99-U97</f>
        <v>9.0628921259872985E-2</v>
      </c>
      <c r="Y99" s="19"/>
      <c r="Z99" s="19"/>
      <c r="AA99" s="31"/>
      <c r="AB99" s="5"/>
      <c r="AC99" s="5"/>
      <c r="AD99" s="164" t="s">
        <v>219</v>
      </c>
      <c r="AE99" s="165"/>
      <c r="AF99" s="166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3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0"/>
    </row>
    <row r="100" spans="1:65" ht="15" customHeight="1" thickBot="1" x14ac:dyDescent="0.3">
      <c r="A100" s="5"/>
      <c r="B100" s="5"/>
      <c r="C100" s="5"/>
      <c r="D100" s="5"/>
      <c r="E100" s="48">
        <v>8</v>
      </c>
      <c r="F100" s="14">
        <v>4.72</v>
      </c>
      <c r="G100" s="14">
        <v>5.68</v>
      </c>
      <c r="H100" s="14">
        <v>7.95</v>
      </c>
      <c r="I100" s="14">
        <v>10.199999999999999</v>
      </c>
      <c r="J100" s="14">
        <v>13.54</v>
      </c>
      <c r="K100" s="46">
        <v>16.47</v>
      </c>
      <c r="L100" s="5"/>
      <c r="M100" s="5"/>
      <c r="N100" s="5"/>
      <c r="O100" s="5"/>
      <c r="P100" s="5"/>
      <c r="Q100" s="33"/>
      <c r="R100" s="34"/>
      <c r="S100" s="34"/>
      <c r="T100" s="34"/>
      <c r="U100" s="34"/>
      <c r="V100" s="34"/>
      <c r="W100" s="34"/>
      <c r="X100" s="34"/>
      <c r="Y100" s="34"/>
      <c r="Z100" s="34"/>
      <c r="AA100" s="35"/>
      <c r="AB100" s="5"/>
      <c r="AC100" s="5"/>
      <c r="AD100" s="167"/>
      <c r="AE100" s="168"/>
      <c r="AF100" s="169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3"/>
      <c r="AU100" s="71"/>
      <c r="AV100" s="73" t="s">
        <v>161</v>
      </c>
      <c r="AW100" s="92"/>
      <c r="AX100" s="92"/>
      <c r="AY100" s="92"/>
      <c r="AZ100" s="127">
        <f>SUM(AZ92:BA98)</f>
        <v>2412458.6454754155</v>
      </c>
      <c r="BA100" s="127"/>
      <c r="BB100" s="127">
        <f>SUM(BB92:BC98)</f>
        <v>506616.31554983731</v>
      </c>
      <c r="BC100" s="127"/>
      <c r="BD100" s="127">
        <f>SUM(BD92:BE98)</f>
        <v>2919074.9610252534</v>
      </c>
      <c r="BE100" s="127"/>
      <c r="BF100" s="127"/>
      <c r="BG100" s="127"/>
      <c r="BH100" s="127"/>
      <c r="BI100" s="71"/>
      <c r="BJ100" s="71"/>
      <c r="BK100" s="71"/>
      <c r="BL100" s="71"/>
      <c r="BM100" s="70"/>
    </row>
    <row r="101" spans="1:65" ht="15" customHeight="1" thickBot="1" x14ac:dyDescent="0.3">
      <c r="A101" s="5"/>
      <c r="B101" s="5"/>
      <c r="C101" s="5"/>
      <c r="D101" s="5"/>
      <c r="E101" s="48">
        <v>9</v>
      </c>
      <c r="F101" s="14">
        <v>4.62</v>
      </c>
      <c r="G101" s="14">
        <v>5.55</v>
      </c>
      <c r="H101" s="14">
        <v>7.76</v>
      </c>
      <c r="I101" s="14">
        <v>9.94</v>
      </c>
      <c r="J101" s="14">
        <v>13.19</v>
      </c>
      <c r="K101" s="46">
        <v>16.04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3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0"/>
    </row>
    <row r="102" spans="1:65" ht="15" customHeight="1" thickBot="1" x14ac:dyDescent="0.3">
      <c r="A102" s="5"/>
      <c r="B102" s="5"/>
      <c r="C102" s="5"/>
      <c r="D102" s="5"/>
      <c r="E102" s="48">
        <v>10</v>
      </c>
      <c r="F102" s="14">
        <v>4.53</v>
      </c>
      <c r="G102" s="14">
        <v>5.43</v>
      </c>
      <c r="H102" s="14">
        <v>7.59</v>
      </c>
      <c r="I102" s="14">
        <v>9.7100000000000009</v>
      </c>
      <c r="J102" s="14">
        <v>12.89</v>
      </c>
      <c r="K102" s="46">
        <v>15.66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100" t="s">
        <v>221</v>
      </c>
      <c r="AG102" s="105"/>
      <c r="AH102" s="101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3"/>
      <c r="AU102" s="71" t="s">
        <v>237</v>
      </c>
      <c r="AV102" s="71"/>
      <c r="AW102" s="71" t="s">
        <v>163</v>
      </c>
      <c r="AX102" s="71" t="s">
        <v>167</v>
      </c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0"/>
    </row>
    <row r="103" spans="1:65" ht="15" customHeight="1" x14ac:dyDescent="0.25">
      <c r="A103" s="5"/>
      <c r="B103" s="5"/>
      <c r="C103" s="5"/>
      <c r="D103" s="5"/>
      <c r="E103" s="48">
        <v>12</v>
      </c>
      <c r="F103" s="14">
        <v>4.38</v>
      </c>
      <c r="G103" s="14">
        <v>5.24</v>
      </c>
      <c r="H103" s="14">
        <v>7.31</v>
      </c>
      <c r="I103" s="14">
        <v>9.33</v>
      </c>
      <c r="J103" s="14">
        <v>12.38</v>
      </c>
      <c r="K103" s="46">
        <v>15.04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27" t="s">
        <v>147</v>
      </c>
      <c r="AG103" s="28"/>
      <c r="AH103" s="37">
        <f>$AF$98*0.01</f>
        <v>2344.5412818404197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3"/>
      <c r="AU103" s="71"/>
      <c r="AV103" s="71"/>
      <c r="AW103" s="71" t="s">
        <v>164</v>
      </c>
      <c r="AX103" s="71" t="s">
        <v>168</v>
      </c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0"/>
    </row>
    <row r="104" spans="1:65" ht="15" customHeight="1" x14ac:dyDescent="0.25">
      <c r="A104" s="5"/>
      <c r="B104" s="5"/>
      <c r="C104" s="5"/>
      <c r="D104" s="5"/>
      <c r="E104" s="48">
        <v>14</v>
      </c>
      <c r="F104" s="14">
        <v>4.26</v>
      </c>
      <c r="G104" s="14">
        <v>5.08</v>
      </c>
      <c r="H104" s="14">
        <v>7.07</v>
      </c>
      <c r="I104" s="14">
        <v>9.02</v>
      </c>
      <c r="J104" s="14">
        <v>11.96</v>
      </c>
      <c r="K104" s="46">
        <v>14.53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30" t="s">
        <v>148</v>
      </c>
      <c r="AG104" s="19"/>
      <c r="AH104" s="38">
        <f>$AF$98*0.13</f>
        <v>30479.036663925457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3"/>
      <c r="AU104" s="71"/>
      <c r="AV104" s="71"/>
      <c r="AW104" s="71" t="s">
        <v>165</v>
      </c>
      <c r="AX104" s="71" t="s">
        <v>169</v>
      </c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0"/>
    </row>
    <row r="105" spans="1:65" ht="15" customHeight="1" x14ac:dyDescent="0.25">
      <c r="A105" s="5"/>
      <c r="B105" s="5"/>
      <c r="C105" s="5"/>
      <c r="D105" s="5"/>
      <c r="E105" s="48">
        <v>16</v>
      </c>
      <c r="F105" s="14">
        <v>4.16</v>
      </c>
      <c r="G105" s="14">
        <v>4.95</v>
      </c>
      <c r="H105" s="14">
        <v>6.88</v>
      </c>
      <c r="I105" s="14">
        <v>8.75</v>
      </c>
      <c r="J105" s="14">
        <v>11.61</v>
      </c>
      <c r="K105" s="46">
        <v>14.1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30" t="s">
        <v>149</v>
      </c>
      <c r="AG105" s="19"/>
      <c r="AH105" s="38">
        <f>$AF$98*0.15</f>
        <v>35168.119227606294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3"/>
      <c r="AU105" s="71"/>
      <c r="AV105" s="71"/>
      <c r="AW105" s="71" t="s">
        <v>166</v>
      </c>
      <c r="AX105" s="71" t="s">
        <v>170</v>
      </c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0"/>
    </row>
    <row r="106" spans="1:65" ht="15" customHeight="1" thickBot="1" x14ac:dyDescent="0.3">
      <c r="A106" s="5"/>
      <c r="B106" s="5"/>
      <c r="C106" s="5"/>
      <c r="D106" s="5"/>
      <c r="E106" s="48">
        <v>18</v>
      </c>
      <c r="F106" s="14">
        <v>4.07</v>
      </c>
      <c r="G106" s="14">
        <v>4.84</v>
      </c>
      <c r="H106" s="14">
        <v>6.71</v>
      </c>
      <c r="I106" s="14">
        <v>8.5299999999999994</v>
      </c>
      <c r="J106" s="14">
        <v>11.31</v>
      </c>
      <c r="K106" s="46">
        <v>13.73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30" t="s">
        <v>150</v>
      </c>
      <c r="AG106" s="19"/>
      <c r="AH106" s="38">
        <f>$AF$98*0.26</f>
        <v>60958.073327850914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4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4"/>
    </row>
    <row r="107" spans="1:65" ht="15" customHeight="1" thickTop="1" x14ac:dyDescent="0.25">
      <c r="A107" s="5"/>
      <c r="B107" s="5"/>
      <c r="C107" s="5"/>
      <c r="D107" s="5"/>
      <c r="E107" s="48">
        <v>20</v>
      </c>
      <c r="F107" s="14">
        <v>3.99</v>
      </c>
      <c r="G107" s="14">
        <v>4.74</v>
      </c>
      <c r="H107" s="14">
        <v>6.56</v>
      </c>
      <c r="I107" s="14">
        <v>8.33</v>
      </c>
      <c r="J107" s="14">
        <v>11.05</v>
      </c>
      <c r="K107" s="46">
        <v>13.41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30" t="s">
        <v>151</v>
      </c>
      <c r="AG107" s="19"/>
      <c r="AH107" s="38">
        <f>$AF$98*0.24</f>
        <v>56268.99076417007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</row>
    <row r="108" spans="1:65" ht="15" customHeight="1" x14ac:dyDescent="0.25">
      <c r="A108" s="5"/>
      <c r="B108" s="5"/>
      <c r="C108" s="5"/>
      <c r="D108" s="5"/>
      <c r="E108" s="48">
        <v>25</v>
      </c>
      <c r="F108" s="14">
        <v>3.83</v>
      </c>
      <c r="G108" s="14">
        <v>4.53</v>
      </c>
      <c r="H108" s="14">
        <v>6.27</v>
      </c>
      <c r="I108" s="14">
        <v>7.93</v>
      </c>
      <c r="J108" s="14">
        <v>10.52</v>
      </c>
      <c r="K108" s="46">
        <v>12.75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30" t="s">
        <v>152</v>
      </c>
      <c r="AG108" s="19"/>
      <c r="AH108" s="38">
        <f>$AF$98*0.07</f>
        <v>16411.78897288294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</row>
    <row r="109" spans="1:65" ht="15" customHeight="1" x14ac:dyDescent="0.25">
      <c r="A109" s="5"/>
      <c r="B109" s="5"/>
      <c r="C109" s="5"/>
      <c r="D109" s="5"/>
      <c r="E109" s="48">
        <v>30</v>
      </c>
      <c r="F109" s="14">
        <v>3.71</v>
      </c>
      <c r="G109" s="14">
        <v>4.37</v>
      </c>
      <c r="H109" s="14">
        <v>6.03</v>
      </c>
      <c r="I109" s="14">
        <v>7.62</v>
      </c>
      <c r="J109" s="14">
        <v>10.1</v>
      </c>
      <c r="K109" s="46">
        <v>12.24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30" t="s">
        <v>153</v>
      </c>
      <c r="AG109" s="19"/>
      <c r="AH109" s="38">
        <f>$AF$98*0.01</f>
        <v>2344.5412818404197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65" ht="15" customHeight="1" x14ac:dyDescent="0.25">
      <c r="A110" s="5"/>
      <c r="B110" s="5"/>
      <c r="C110" s="5"/>
      <c r="D110" s="5"/>
      <c r="E110" s="48">
        <v>35</v>
      </c>
      <c r="F110" s="14">
        <v>3.6</v>
      </c>
      <c r="G110" s="14">
        <v>4.24</v>
      </c>
      <c r="H110" s="14">
        <v>5.84</v>
      </c>
      <c r="I110" s="14">
        <v>7.36</v>
      </c>
      <c r="J110" s="14">
        <v>9.76</v>
      </c>
      <c r="K110" s="46">
        <v>11.83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30" t="s">
        <v>154</v>
      </c>
      <c r="AG110" s="19"/>
      <c r="AH110" s="38">
        <f>$AF$98*0.11</f>
        <v>25789.954100244617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65" ht="15" customHeight="1" thickBot="1" x14ac:dyDescent="0.3">
      <c r="A111" s="5"/>
      <c r="B111" s="5"/>
      <c r="C111" s="5"/>
      <c r="D111" s="5"/>
      <c r="E111" s="48">
        <v>40</v>
      </c>
      <c r="F111" s="14">
        <v>3.52</v>
      </c>
      <c r="G111" s="14">
        <v>4.13</v>
      </c>
      <c r="H111" s="14">
        <v>5.68</v>
      </c>
      <c r="I111" s="14">
        <v>7.15</v>
      </c>
      <c r="J111" s="14">
        <v>9.4700000000000006</v>
      </c>
      <c r="K111" s="46">
        <v>11.48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33" t="s">
        <v>155</v>
      </c>
      <c r="AG111" s="34"/>
      <c r="AH111" s="39">
        <f>$AF$98*0.02</f>
        <v>4689.0825636808395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65" ht="15" customHeight="1" x14ac:dyDescent="0.25">
      <c r="A112" s="5"/>
      <c r="B112" s="5"/>
      <c r="C112" s="5"/>
      <c r="D112" s="5"/>
      <c r="E112" s="48">
        <v>45</v>
      </c>
      <c r="F112" s="14">
        <v>3.44</v>
      </c>
      <c r="G112" s="14">
        <v>4.03</v>
      </c>
      <c r="H112" s="14">
        <v>5.54</v>
      </c>
      <c r="I112" s="14">
        <v>6.97</v>
      </c>
      <c r="J112" s="14">
        <v>9.23</v>
      </c>
      <c r="K112" s="46">
        <v>11.18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58" ht="15" customHeight="1" x14ac:dyDescent="0.25">
      <c r="A113" s="5"/>
      <c r="B113" s="5"/>
      <c r="C113" s="5"/>
      <c r="D113" s="5"/>
      <c r="E113" s="48">
        <v>50</v>
      </c>
      <c r="F113" s="14">
        <v>3.38</v>
      </c>
      <c r="G113" s="14">
        <v>3.95</v>
      </c>
      <c r="H113" s="14">
        <v>5.42</v>
      </c>
      <c r="I113" s="14">
        <v>6.81</v>
      </c>
      <c r="J113" s="14">
        <v>9.02</v>
      </c>
      <c r="K113" s="46">
        <v>10.92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58" ht="15" customHeight="1" x14ac:dyDescent="0.25">
      <c r="A114" s="5"/>
      <c r="B114" s="5"/>
      <c r="C114" s="5"/>
      <c r="D114" s="5"/>
      <c r="E114" s="48">
        <v>60</v>
      </c>
      <c r="F114" s="14">
        <v>3.26</v>
      </c>
      <c r="G114" s="14">
        <v>3.81</v>
      </c>
      <c r="H114" s="14">
        <v>5.22</v>
      </c>
      <c r="I114" s="14">
        <v>6.54</v>
      </c>
      <c r="J114" s="14">
        <v>8.66</v>
      </c>
      <c r="K114" s="46">
        <v>10.48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BF114" s="25"/>
    </row>
    <row r="115" spans="1:58" ht="15" customHeight="1" x14ac:dyDescent="0.25">
      <c r="A115" s="5"/>
      <c r="B115" s="5"/>
      <c r="C115" s="5"/>
      <c r="D115" s="5"/>
      <c r="E115" s="48">
        <v>70</v>
      </c>
      <c r="F115" s="14">
        <v>3.17</v>
      </c>
      <c r="G115" s="14">
        <v>3.69</v>
      </c>
      <c r="H115" s="14">
        <v>5.05</v>
      </c>
      <c r="I115" s="14">
        <v>6.32</v>
      </c>
      <c r="J115" s="14">
        <v>8.3699999999999992</v>
      </c>
      <c r="K115" s="46">
        <v>10.119999999999999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58" ht="15" customHeight="1" x14ac:dyDescent="0.25">
      <c r="A116" s="5"/>
      <c r="B116" s="5"/>
      <c r="C116" s="5"/>
      <c r="D116" s="5"/>
      <c r="E116" s="48">
        <v>80</v>
      </c>
      <c r="F116" s="14">
        <v>3.1</v>
      </c>
      <c r="G116" s="14">
        <v>3.6</v>
      </c>
      <c r="H116" s="14">
        <v>4.91</v>
      </c>
      <c r="I116" s="14">
        <v>6.13</v>
      </c>
      <c r="J116" s="14">
        <v>8.1199999999999992</v>
      </c>
      <c r="K116" s="46">
        <v>9.83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58" ht="15" customHeight="1" thickBot="1" x14ac:dyDescent="0.3">
      <c r="A117" s="5"/>
      <c r="B117" s="5"/>
      <c r="C117" s="5"/>
      <c r="D117" s="5"/>
      <c r="E117" s="48">
        <v>90</v>
      </c>
      <c r="F117" s="14">
        <v>3.03</v>
      </c>
      <c r="G117" s="14">
        <v>3.51</v>
      </c>
      <c r="H117" s="14">
        <v>4.79</v>
      </c>
      <c r="I117" s="14">
        <v>5.98</v>
      </c>
      <c r="J117" s="14">
        <v>7.91</v>
      </c>
      <c r="K117" s="46">
        <v>9.57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58" ht="15" customHeight="1" thickBot="1" x14ac:dyDescent="0.3">
      <c r="A118" s="5"/>
      <c r="B118" s="5"/>
      <c r="C118" s="5"/>
      <c r="D118" s="5"/>
      <c r="E118" s="48">
        <v>100</v>
      </c>
      <c r="F118" s="14">
        <v>2.97</v>
      </c>
      <c r="G118" s="14">
        <v>3.44</v>
      </c>
      <c r="H118" s="14">
        <v>4.6900000000000004</v>
      </c>
      <c r="I118" s="14">
        <v>5.84</v>
      </c>
      <c r="J118" s="14">
        <v>7.73</v>
      </c>
      <c r="K118" s="46">
        <v>9.35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00" t="s">
        <v>222</v>
      </c>
      <c r="X118" s="105"/>
      <c r="Y118" s="101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58" ht="15" customHeight="1" x14ac:dyDescent="0.25">
      <c r="A119" s="5"/>
      <c r="B119" s="5"/>
      <c r="C119" s="5"/>
      <c r="D119" s="5"/>
      <c r="E119" s="48">
        <v>150</v>
      </c>
      <c r="F119" s="14">
        <v>2.76</v>
      </c>
      <c r="G119" s="14">
        <v>3.17</v>
      </c>
      <c r="H119" s="14">
        <v>4.3099999999999996</v>
      </c>
      <c r="I119" s="14">
        <v>5.34</v>
      </c>
      <c r="J119" s="14">
        <v>7.07</v>
      </c>
      <c r="K119" s="46">
        <v>8.5299999999999994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8" t="s">
        <v>120</v>
      </c>
      <c r="X119" s="64" t="s">
        <v>116</v>
      </c>
      <c r="Y119" s="59">
        <f t="shared" ref="Y119:Y125" si="6">AZ92/$AZ$100</f>
        <v>9.7184724232998759E-2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58" ht="15" customHeight="1" x14ac:dyDescent="0.25">
      <c r="A120" s="5"/>
      <c r="B120" s="5"/>
      <c r="C120" s="5"/>
      <c r="D120" s="5"/>
      <c r="E120" s="48">
        <v>200</v>
      </c>
      <c r="F120" s="14">
        <v>2.62</v>
      </c>
      <c r="G120" s="14">
        <v>3</v>
      </c>
      <c r="H120" s="14">
        <v>4.05</v>
      </c>
      <c r="I120" s="14">
        <v>5.01</v>
      </c>
      <c r="J120" s="14">
        <v>6.63</v>
      </c>
      <c r="K120" s="46">
        <v>8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60" t="s">
        <v>194</v>
      </c>
      <c r="X120" s="24" t="s">
        <v>117</v>
      </c>
      <c r="Y120" s="61">
        <f t="shared" si="6"/>
        <v>0.78369381576996644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58" ht="15" customHeight="1" x14ac:dyDescent="0.25">
      <c r="A121" s="5"/>
      <c r="B121" s="5"/>
      <c r="C121" s="5"/>
      <c r="D121" s="5"/>
      <c r="E121" s="48">
        <v>250</v>
      </c>
      <c r="F121" s="14">
        <v>2.5099999999999998</v>
      </c>
      <c r="G121" s="14">
        <v>2.87</v>
      </c>
      <c r="H121" s="14">
        <v>3.87</v>
      </c>
      <c r="I121" s="14">
        <v>4.7699999999999996</v>
      </c>
      <c r="J121" s="14">
        <v>6.31</v>
      </c>
      <c r="K121" s="46">
        <v>7.61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60" t="s">
        <v>195</v>
      </c>
      <c r="X121" s="24" t="s">
        <v>141</v>
      </c>
      <c r="Y121" s="61">
        <f t="shared" si="6"/>
        <v>2.5861895920408891E-2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58" ht="15" customHeight="1" x14ac:dyDescent="0.25">
      <c r="A122" s="5"/>
      <c r="B122" s="5"/>
      <c r="C122" s="5"/>
      <c r="D122" s="5"/>
      <c r="E122" s="48">
        <v>300</v>
      </c>
      <c r="F122" s="14">
        <v>2.4300000000000002</v>
      </c>
      <c r="G122" s="14">
        <v>2.77</v>
      </c>
      <c r="H122" s="14">
        <v>3.72</v>
      </c>
      <c r="I122" s="14">
        <v>4.58</v>
      </c>
      <c r="J122" s="14">
        <v>6.06</v>
      </c>
      <c r="K122" s="46">
        <v>7.3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60" t="s">
        <v>196</v>
      </c>
      <c r="X122" s="24" t="s">
        <v>119</v>
      </c>
      <c r="Y122" s="61">
        <f t="shared" si="6"/>
        <v>7.5234606313916777E-2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58" ht="15" customHeight="1" x14ac:dyDescent="0.25">
      <c r="A123" s="5"/>
      <c r="B123" s="5"/>
      <c r="C123" s="5"/>
      <c r="D123" s="5"/>
      <c r="E123" s="48">
        <v>350</v>
      </c>
      <c r="F123" s="14">
        <v>2.36</v>
      </c>
      <c r="G123" s="14">
        <v>2.68</v>
      </c>
      <c r="H123" s="14">
        <v>3.61</v>
      </c>
      <c r="I123" s="14">
        <v>4.43</v>
      </c>
      <c r="J123" s="14">
        <v>5.85</v>
      </c>
      <c r="K123" s="46">
        <v>7.06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60" t="s">
        <v>197</v>
      </c>
      <c r="X123" s="24" t="s">
        <v>118</v>
      </c>
      <c r="Y123" s="61">
        <f t="shared" si="6"/>
        <v>0</v>
      </c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58" ht="15" customHeight="1" x14ac:dyDescent="0.25">
      <c r="A124" s="5"/>
      <c r="B124" s="5"/>
      <c r="C124" s="5"/>
      <c r="D124" s="5"/>
      <c r="E124" s="48">
        <v>400</v>
      </c>
      <c r="F124" s="14">
        <v>2.31</v>
      </c>
      <c r="G124" s="14">
        <v>2.61</v>
      </c>
      <c r="H124" s="14">
        <v>3.51</v>
      </c>
      <c r="I124" s="14">
        <v>4.3</v>
      </c>
      <c r="J124" s="14">
        <v>5.68</v>
      </c>
      <c r="K124" s="46">
        <v>6.85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60" t="s">
        <v>198</v>
      </c>
      <c r="X124" s="24" t="s">
        <v>121</v>
      </c>
      <c r="Y124" s="61">
        <f t="shared" si="6"/>
        <v>0</v>
      </c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58" ht="15" customHeight="1" thickBot="1" x14ac:dyDescent="0.3">
      <c r="A125" s="5"/>
      <c r="B125" s="5"/>
      <c r="C125" s="5"/>
      <c r="D125" s="5"/>
      <c r="E125" s="48">
        <v>500</v>
      </c>
      <c r="F125" s="14">
        <v>2.21</v>
      </c>
      <c r="G125" s="14">
        <v>2.5</v>
      </c>
      <c r="H125" s="14">
        <v>3.35</v>
      </c>
      <c r="I125" s="14">
        <v>4.09</v>
      </c>
      <c r="J125" s="14">
        <v>5.41</v>
      </c>
      <c r="K125" s="46">
        <v>6.51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62" t="s">
        <v>199</v>
      </c>
      <c r="X125" s="65" t="s">
        <v>122</v>
      </c>
      <c r="Y125" s="63">
        <f t="shared" si="6"/>
        <v>1.8024957762709227E-2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58" ht="15" customHeight="1" x14ac:dyDescent="0.25">
      <c r="A126" s="5"/>
      <c r="B126" s="5"/>
      <c r="C126" s="5"/>
      <c r="D126" s="5"/>
      <c r="E126" s="48">
        <v>600</v>
      </c>
      <c r="F126" s="14">
        <v>2.14</v>
      </c>
      <c r="G126" s="14">
        <v>2.41</v>
      </c>
      <c r="H126" s="14">
        <v>3.22</v>
      </c>
      <c r="I126" s="14">
        <v>3.93</v>
      </c>
      <c r="J126" s="14">
        <v>5.19</v>
      </c>
      <c r="K126" s="46">
        <v>6.25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64" t="s">
        <v>223</v>
      </c>
      <c r="Y126" s="166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58" ht="15" customHeight="1" thickBot="1" x14ac:dyDescent="0.3">
      <c r="A127" s="5"/>
      <c r="B127" s="5"/>
      <c r="C127" s="5"/>
      <c r="D127" s="5"/>
      <c r="E127" s="48">
        <v>700</v>
      </c>
      <c r="F127" s="14">
        <v>2.08</v>
      </c>
      <c r="G127" s="14">
        <v>2.34</v>
      </c>
      <c r="H127" s="14">
        <v>3.12</v>
      </c>
      <c r="I127" s="14">
        <v>3.8</v>
      </c>
      <c r="J127" s="14">
        <v>5.0199999999999996</v>
      </c>
      <c r="K127" s="46">
        <v>6.04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67"/>
      <c r="Y127" s="169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58" ht="15" customHeight="1" x14ac:dyDescent="0.25">
      <c r="A128" s="5"/>
      <c r="B128" s="5"/>
      <c r="C128" s="5"/>
      <c r="D128" s="5"/>
      <c r="E128" s="48">
        <v>800</v>
      </c>
      <c r="F128" s="14">
        <v>2.0299999999999998</v>
      </c>
      <c r="G128" s="14">
        <v>2.2799999999999998</v>
      </c>
      <c r="H128" s="14">
        <v>3.03</v>
      </c>
      <c r="I128" s="14">
        <v>3.69</v>
      </c>
      <c r="J128" s="14">
        <v>4.87</v>
      </c>
      <c r="K128" s="46">
        <v>5.86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8" t="s">
        <v>181</v>
      </c>
      <c r="Y128" s="59">
        <f>BD67/$AZ$93</f>
        <v>1</v>
      </c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ht="15" customHeight="1" x14ac:dyDescent="0.25">
      <c r="A129" s="5"/>
      <c r="B129" s="5"/>
      <c r="C129" s="5"/>
      <c r="D129" s="5"/>
      <c r="E129" s="48">
        <v>900</v>
      </c>
      <c r="F129" s="14">
        <v>1.99</v>
      </c>
      <c r="G129" s="14">
        <v>2.2200000000000002</v>
      </c>
      <c r="H129" s="14">
        <v>2.96</v>
      </c>
      <c r="I129" s="14">
        <v>3.59</v>
      </c>
      <c r="J129" s="14">
        <v>4.75</v>
      </c>
      <c r="K129" s="46">
        <v>5.71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60" t="s">
        <v>180</v>
      </c>
      <c r="Y129" s="61">
        <f t="shared" ref="Y129:Y131" si="7">BD68/$AZ$93</f>
        <v>0</v>
      </c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ht="15" customHeight="1" thickBot="1" x14ac:dyDescent="0.3">
      <c r="A130" s="5"/>
      <c r="B130" s="5"/>
      <c r="C130" s="5"/>
      <c r="D130" s="5"/>
      <c r="E130" s="49">
        <v>1000</v>
      </c>
      <c r="F130" s="50">
        <v>1.95</v>
      </c>
      <c r="G130" s="50">
        <v>2.1800000000000002</v>
      </c>
      <c r="H130" s="50">
        <v>2.89</v>
      </c>
      <c r="I130" s="50">
        <v>3.51</v>
      </c>
      <c r="J130" s="50">
        <v>4.6399999999999997</v>
      </c>
      <c r="K130" s="51">
        <v>5.58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60" t="s">
        <v>173</v>
      </c>
      <c r="Y130" s="61">
        <f t="shared" si="7"/>
        <v>0</v>
      </c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ht="15" customHeight="1" thickBo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62" t="s">
        <v>182</v>
      </c>
      <c r="Y131" s="63">
        <f t="shared" si="7"/>
        <v>0</v>
      </c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ht="1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ht="1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ht="1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ht="1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ht="1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ht="1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ht="1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ht="1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ht="15" customHeight="1" x14ac:dyDescent="0.25">
      <c r="A140" s="5"/>
      <c r="B140" s="5"/>
      <c r="C140" s="96" t="s">
        <v>227</v>
      </c>
      <c r="D140" s="97"/>
      <c r="E140" s="6" t="s">
        <v>0</v>
      </c>
      <c r="F140" s="102" t="s">
        <v>1</v>
      </c>
      <c r="G140" s="103"/>
      <c r="H140" s="104"/>
      <c r="I140" s="102" t="s">
        <v>2</v>
      </c>
      <c r="J140" s="103"/>
      <c r="K140" s="104"/>
      <c r="L140" s="102" t="s">
        <v>3</v>
      </c>
      <c r="M140" s="103"/>
      <c r="N140" s="104"/>
      <c r="O140" s="102" t="s">
        <v>4</v>
      </c>
      <c r="P140" s="103"/>
      <c r="Q140" s="104"/>
      <c r="R140" s="102" t="s">
        <v>5</v>
      </c>
      <c r="S140" s="103"/>
      <c r="T140" s="104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 x14ac:dyDescent="0.25">
      <c r="A141" s="5"/>
      <c r="B141" s="5"/>
      <c r="C141" s="98"/>
      <c r="D141" s="99"/>
      <c r="E141" s="7" t="s">
        <v>6</v>
      </c>
      <c r="F141" s="8">
        <v>1.2</v>
      </c>
      <c r="G141" s="9">
        <v>1.5</v>
      </c>
      <c r="H141" s="9">
        <v>2</v>
      </c>
      <c r="I141" s="8">
        <v>1.2</v>
      </c>
      <c r="J141" s="9">
        <v>1.5</v>
      </c>
      <c r="K141" s="9">
        <v>2</v>
      </c>
      <c r="L141" s="8">
        <v>1.2</v>
      </c>
      <c r="M141" s="9">
        <v>1.5</v>
      </c>
      <c r="N141" s="9">
        <v>2</v>
      </c>
      <c r="O141" s="8">
        <v>1.2</v>
      </c>
      <c r="P141" s="9">
        <v>1.5</v>
      </c>
      <c r="Q141" s="9">
        <v>2</v>
      </c>
      <c r="R141" s="8">
        <v>1.2</v>
      </c>
      <c r="S141" s="9">
        <v>1.5</v>
      </c>
      <c r="T141" s="9">
        <v>2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5" x14ac:dyDescent="0.25">
      <c r="A142" s="5"/>
      <c r="B142" s="5"/>
      <c r="C142" s="5"/>
      <c r="D142" s="5"/>
      <c r="E142" s="9" t="s">
        <v>7</v>
      </c>
      <c r="F142" s="10">
        <v>6380</v>
      </c>
      <c r="G142" s="10">
        <v>6380</v>
      </c>
      <c r="H142" s="10">
        <v>6380</v>
      </c>
      <c r="I142" s="10">
        <v>6380</v>
      </c>
      <c r="J142" s="10">
        <v>6380</v>
      </c>
      <c r="K142" s="10">
        <v>6380</v>
      </c>
      <c r="L142" s="10">
        <v>6380</v>
      </c>
      <c r="M142" s="10">
        <v>6380</v>
      </c>
      <c r="N142" s="10">
        <v>6380</v>
      </c>
      <c r="O142" s="10">
        <v>6380</v>
      </c>
      <c r="P142" s="10">
        <v>6380</v>
      </c>
      <c r="Q142" s="10">
        <v>6380</v>
      </c>
      <c r="R142" s="10">
        <v>6380</v>
      </c>
      <c r="S142" s="10">
        <v>6380</v>
      </c>
      <c r="T142" s="10">
        <v>6380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5" x14ac:dyDescent="0.25">
      <c r="A143" s="5"/>
      <c r="B143" s="5"/>
      <c r="C143" s="5"/>
      <c r="D143" s="5"/>
      <c r="E143" s="9" t="s">
        <v>8</v>
      </c>
      <c r="F143" s="10">
        <v>6380</v>
      </c>
      <c r="G143" s="10">
        <v>6380</v>
      </c>
      <c r="H143" s="10">
        <v>6380</v>
      </c>
      <c r="I143" s="10">
        <v>6380</v>
      </c>
      <c r="J143" s="10">
        <v>6380</v>
      </c>
      <c r="K143" s="10">
        <v>6380</v>
      </c>
      <c r="L143" s="10">
        <v>6380</v>
      </c>
      <c r="M143" s="10">
        <v>6380</v>
      </c>
      <c r="N143" s="10">
        <v>6380</v>
      </c>
      <c r="O143" s="10">
        <v>6380</v>
      </c>
      <c r="P143" s="10">
        <v>6380</v>
      </c>
      <c r="Q143" s="10">
        <v>6380</v>
      </c>
      <c r="R143" s="10">
        <v>6380</v>
      </c>
      <c r="S143" s="10">
        <v>6380</v>
      </c>
      <c r="T143" s="10">
        <v>6380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5" x14ac:dyDescent="0.25">
      <c r="A144" s="5"/>
      <c r="B144" s="5"/>
      <c r="C144" s="5"/>
      <c r="D144" s="5"/>
      <c r="E144" s="9" t="s">
        <v>9</v>
      </c>
      <c r="F144" s="10">
        <v>6380</v>
      </c>
      <c r="G144" s="10">
        <v>6380</v>
      </c>
      <c r="H144" s="10">
        <v>6380</v>
      </c>
      <c r="I144" s="10">
        <v>6380</v>
      </c>
      <c r="J144" s="10">
        <v>6380</v>
      </c>
      <c r="K144" s="10">
        <v>6380</v>
      </c>
      <c r="L144" s="10">
        <v>6380</v>
      </c>
      <c r="M144" s="10">
        <v>6380</v>
      </c>
      <c r="N144" s="10">
        <v>6380</v>
      </c>
      <c r="O144" s="10">
        <v>6380</v>
      </c>
      <c r="P144" s="10">
        <v>6380</v>
      </c>
      <c r="Q144" s="10">
        <v>6380</v>
      </c>
      <c r="R144" s="10">
        <v>6380</v>
      </c>
      <c r="S144" s="10">
        <v>6380</v>
      </c>
      <c r="T144" s="10">
        <v>6380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:45" x14ac:dyDescent="0.25">
      <c r="A145" s="5"/>
      <c r="B145" s="5"/>
      <c r="C145" s="5"/>
      <c r="D145" s="5"/>
      <c r="E145" s="9" t="s">
        <v>10</v>
      </c>
      <c r="F145" s="10">
        <v>6430</v>
      </c>
      <c r="G145" s="10">
        <v>6430</v>
      </c>
      <c r="H145" s="10">
        <v>6430</v>
      </c>
      <c r="I145" s="10">
        <v>6430</v>
      </c>
      <c r="J145" s="10">
        <v>6430</v>
      </c>
      <c r="K145" s="10">
        <v>6430</v>
      </c>
      <c r="L145" s="10">
        <v>6430</v>
      </c>
      <c r="M145" s="10">
        <v>6430</v>
      </c>
      <c r="N145" s="10">
        <v>6430</v>
      </c>
      <c r="O145" s="10">
        <v>6430</v>
      </c>
      <c r="P145" s="10">
        <v>6430</v>
      </c>
      <c r="Q145" s="10">
        <v>6430</v>
      </c>
      <c r="R145" s="10">
        <v>6430</v>
      </c>
      <c r="S145" s="10">
        <v>6430</v>
      </c>
      <c r="T145" s="10">
        <v>6430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:45" x14ac:dyDescent="0.25">
      <c r="A146" s="5"/>
      <c r="B146" s="5"/>
      <c r="C146" s="5"/>
      <c r="D146" s="5"/>
      <c r="E146" s="9" t="s">
        <v>11</v>
      </c>
      <c r="F146" s="10">
        <v>7460</v>
      </c>
      <c r="G146" s="10">
        <v>7460</v>
      </c>
      <c r="H146" s="10">
        <v>7460</v>
      </c>
      <c r="I146" s="10">
        <v>7460</v>
      </c>
      <c r="J146" s="10">
        <v>7460</v>
      </c>
      <c r="K146" s="10">
        <v>7460</v>
      </c>
      <c r="L146" s="10">
        <v>7460</v>
      </c>
      <c r="M146" s="10">
        <v>7460</v>
      </c>
      <c r="N146" s="10">
        <v>7460</v>
      </c>
      <c r="O146" s="10">
        <v>7460</v>
      </c>
      <c r="P146" s="10">
        <v>7460</v>
      </c>
      <c r="Q146" s="10">
        <v>7460</v>
      </c>
      <c r="R146" s="10">
        <v>7460</v>
      </c>
      <c r="S146" s="10">
        <v>7460</v>
      </c>
      <c r="T146" s="10">
        <v>7460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1:45" x14ac:dyDescent="0.25">
      <c r="A147" s="5"/>
      <c r="B147" s="5"/>
      <c r="C147" s="5"/>
      <c r="D147" s="5"/>
      <c r="E147" s="9" t="s">
        <v>12</v>
      </c>
      <c r="F147" s="10">
        <v>9690</v>
      </c>
      <c r="G147" s="10">
        <v>9690</v>
      </c>
      <c r="H147" s="10">
        <v>9690</v>
      </c>
      <c r="I147" s="10">
        <v>9690</v>
      </c>
      <c r="J147" s="10">
        <v>9690</v>
      </c>
      <c r="K147" s="10">
        <v>9690</v>
      </c>
      <c r="L147" s="10">
        <v>9690</v>
      </c>
      <c r="M147" s="10">
        <v>9690</v>
      </c>
      <c r="N147" s="10">
        <v>9690</v>
      </c>
      <c r="O147" s="10">
        <v>9690</v>
      </c>
      <c r="P147" s="10">
        <v>9690</v>
      </c>
      <c r="Q147" s="10">
        <v>9690</v>
      </c>
      <c r="R147" s="10">
        <v>9690</v>
      </c>
      <c r="S147" s="10">
        <v>9690</v>
      </c>
      <c r="T147" s="10">
        <v>9690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 x14ac:dyDescent="0.25">
      <c r="A148" s="5"/>
      <c r="B148" s="5"/>
      <c r="C148" s="5"/>
      <c r="D148" s="5"/>
      <c r="E148" s="9" t="s">
        <v>13</v>
      </c>
      <c r="F148" s="10">
        <v>11120</v>
      </c>
      <c r="G148" s="10">
        <v>11120</v>
      </c>
      <c r="H148" s="10">
        <v>11120</v>
      </c>
      <c r="I148" s="10">
        <v>11120</v>
      </c>
      <c r="J148" s="10">
        <v>11120</v>
      </c>
      <c r="K148" s="10">
        <v>11120</v>
      </c>
      <c r="L148" s="10">
        <v>11120</v>
      </c>
      <c r="M148" s="10">
        <v>11120</v>
      </c>
      <c r="N148" s="10">
        <v>11120</v>
      </c>
      <c r="O148" s="10">
        <v>11120</v>
      </c>
      <c r="P148" s="10">
        <v>11120</v>
      </c>
      <c r="Q148" s="10">
        <v>11120</v>
      </c>
      <c r="R148" s="10">
        <v>11120</v>
      </c>
      <c r="S148" s="10">
        <v>11120</v>
      </c>
      <c r="T148" s="10">
        <v>11120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 x14ac:dyDescent="0.25">
      <c r="A149" s="5"/>
      <c r="B149" s="5"/>
      <c r="C149" s="5"/>
      <c r="D149" s="5"/>
      <c r="E149" s="9" t="s">
        <v>14</v>
      </c>
      <c r="F149" s="10">
        <v>6380</v>
      </c>
      <c r="G149" s="10">
        <v>6380</v>
      </c>
      <c r="H149" s="10">
        <v>6380</v>
      </c>
      <c r="I149" s="10">
        <v>6380</v>
      </c>
      <c r="J149" s="10">
        <v>6380</v>
      </c>
      <c r="K149" s="10">
        <v>6380</v>
      </c>
      <c r="L149" s="10">
        <v>6380</v>
      </c>
      <c r="M149" s="10">
        <v>6380</v>
      </c>
      <c r="N149" s="10">
        <v>6380</v>
      </c>
      <c r="O149" s="10">
        <v>6380</v>
      </c>
      <c r="P149" s="10">
        <v>6380</v>
      </c>
      <c r="Q149" s="10">
        <v>6380</v>
      </c>
      <c r="R149" s="10">
        <v>6380</v>
      </c>
      <c r="S149" s="10">
        <v>6380</v>
      </c>
      <c r="T149" s="10">
        <v>6380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 x14ac:dyDescent="0.25">
      <c r="A150" s="5"/>
      <c r="B150" s="5"/>
      <c r="C150" s="5"/>
      <c r="D150" s="5"/>
      <c r="E150" s="9" t="s">
        <v>15</v>
      </c>
      <c r="F150" s="10">
        <v>6380</v>
      </c>
      <c r="G150" s="10">
        <v>6380</v>
      </c>
      <c r="H150" s="10">
        <v>6380</v>
      </c>
      <c r="I150" s="10">
        <v>6380</v>
      </c>
      <c r="J150" s="10">
        <v>6380</v>
      </c>
      <c r="K150" s="10">
        <v>6380</v>
      </c>
      <c r="L150" s="10">
        <v>6380</v>
      </c>
      <c r="M150" s="10">
        <v>6380</v>
      </c>
      <c r="N150" s="10">
        <v>6380</v>
      </c>
      <c r="O150" s="10">
        <v>6380</v>
      </c>
      <c r="P150" s="10">
        <v>6380</v>
      </c>
      <c r="Q150" s="10">
        <v>6380</v>
      </c>
      <c r="R150" s="10">
        <v>6380</v>
      </c>
      <c r="S150" s="10">
        <v>6380</v>
      </c>
      <c r="T150" s="10">
        <v>6380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 x14ac:dyDescent="0.25">
      <c r="A151" s="5"/>
      <c r="B151" s="5"/>
      <c r="C151" s="5"/>
      <c r="D151" s="5"/>
      <c r="E151" s="9" t="s">
        <v>16</v>
      </c>
      <c r="F151" s="10">
        <v>6380</v>
      </c>
      <c r="G151" s="10">
        <v>6380</v>
      </c>
      <c r="H151" s="10">
        <v>6380</v>
      </c>
      <c r="I151" s="10">
        <v>6380</v>
      </c>
      <c r="J151" s="10">
        <v>6380</v>
      </c>
      <c r="K151" s="10">
        <v>6380</v>
      </c>
      <c r="L151" s="10">
        <v>6380</v>
      </c>
      <c r="M151" s="10">
        <v>6380</v>
      </c>
      <c r="N151" s="10">
        <v>6380</v>
      </c>
      <c r="O151" s="10">
        <v>6380</v>
      </c>
      <c r="P151" s="10">
        <v>6380</v>
      </c>
      <c r="Q151" s="10">
        <v>6380</v>
      </c>
      <c r="R151" s="10">
        <v>6380</v>
      </c>
      <c r="S151" s="10">
        <v>6380</v>
      </c>
      <c r="T151" s="10">
        <v>6380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 x14ac:dyDescent="0.25">
      <c r="A152" s="5"/>
      <c r="B152" s="5"/>
      <c r="C152" s="5"/>
      <c r="D152" s="5"/>
      <c r="E152" s="9" t="s">
        <v>20</v>
      </c>
      <c r="F152" s="10">
        <v>6430</v>
      </c>
      <c r="G152" s="10">
        <v>6430</v>
      </c>
      <c r="H152" s="10">
        <v>6430</v>
      </c>
      <c r="I152" s="10">
        <v>6430</v>
      </c>
      <c r="J152" s="10">
        <v>6430</v>
      </c>
      <c r="K152" s="10">
        <v>6430</v>
      </c>
      <c r="L152" s="10">
        <v>6430</v>
      </c>
      <c r="M152" s="10">
        <v>6430</v>
      </c>
      <c r="N152" s="10">
        <v>6430</v>
      </c>
      <c r="O152" s="10">
        <v>6430</v>
      </c>
      <c r="P152" s="10">
        <v>6430</v>
      </c>
      <c r="Q152" s="10">
        <v>6430</v>
      </c>
      <c r="R152" s="10">
        <v>6430</v>
      </c>
      <c r="S152" s="10">
        <v>6430</v>
      </c>
      <c r="T152" s="10">
        <v>6430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1:45" x14ac:dyDescent="0.25">
      <c r="A153" s="5"/>
      <c r="B153" s="5"/>
      <c r="C153" s="5"/>
      <c r="D153" s="5"/>
      <c r="E153" s="9" t="s">
        <v>17</v>
      </c>
      <c r="F153" s="10">
        <v>7460</v>
      </c>
      <c r="G153" s="10">
        <v>7460</v>
      </c>
      <c r="H153" s="10">
        <v>7460</v>
      </c>
      <c r="I153" s="10">
        <v>7460</v>
      </c>
      <c r="J153" s="10">
        <v>7460</v>
      </c>
      <c r="K153" s="10">
        <v>7460</v>
      </c>
      <c r="L153" s="10">
        <v>7460</v>
      </c>
      <c r="M153" s="10">
        <v>7460</v>
      </c>
      <c r="N153" s="10">
        <v>7460</v>
      </c>
      <c r="O153" s="10">
        <v>7460</v>
      </c>
      <c r="P153" s="10">
        <v>7460</v>
      </c>
      <c r="Q153" s="10">
        <v>7460</v>
      </c>
      <c r="R153" s="10">
        <v>7460</v>
      </c>
      <c r="S153" s="10">
        <v>7460</v>
      </c>
      <c r="T153" s="10">
        <v>7460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</row>
    <row r="154" spans="1:45" x14ac:dyDescent="0.25">
      <c r="A154" s="5"/>
      <c r="B154" s="5"/>
      <c r="C154" s="5"/>
      <c r="D154" s="5"/>
      <c r="E154" s="9" t="s">
        <v>18</v>
      </c>
      <c r="F154" s="10">
        <v>9690</v>
      </c>
      <c r="G154" s="10">
        <v>9690</v>
      </c>
      <c r="H154" s="10">
        <v>9690</v>
      </c>
      <c r="I154" s="10">
        <v>9690</v>
      </c>
      <c r="J154" s="10">
        <v>9690</v>
      </c>
      <c r="K154" s="10">
        <v>9690</v>
      </c>
      <c r="L154" s="10">
        <v>9690</v>
      </c>
      <c r="M154" s="10">
        <v>9690</v>
      </c>
      <c r="N154" s="10">
        <v>9690</v>
      </c>
      <c r="O154" s="10">
        <v>9690</v>
      </c>
      <c r="P154" s="10">
        <v>9690</v>
      </c>
      <c r="Q154" s="10">
        <v>9690</v>
      </c>
      <c r="R154" s="10">
        <v>9690</v>
      </c>
      <c r="S154" s="10">
        <v>9690</v>
      </c>
      <c r="T154" s="10">
        <v>9690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</row>
    <row r="155" spans="1:45" x14ac:dyDescent="0.25">
      <c r="A155" s="5"/>
      <c r="B155" s="5"/>
      <c r="C155" s="5"/>
      <c r="D155" s="5"/>
      <c r="E155" s="9" t="s">
        <v>19</v>
      </c>
      <c r="F155" s="10">
        <v>11120</v>
      </c>
      <c r="G155" s="10">
        <v>11120</v>
      </c>
      <c r="H155" s="10">
        <v>11120</v>
      </c>
      <c r="I155" s="10">
        <v>11120</v>
      </c>
      <c r="J155" s="10">
        <v>11120</v>
      </c>
      <c r="K155" s="10">
        <v>11120</v>
      </c>
      <c r="L155" s="10">
        <v>11120</v>
      </c>
      <c r="M155" s="10">
        <v>11120</v>
      </c>
      <c r="N155" s="10">
        <v>11120</v>
      </c>
      <c r="O155" s="10">
        <v>11120</v>
      </c>
      <c r="P155" s="10">
        <v>11120</v>
      </c>
      <c r="Q155" s="10">
        <v>11120</v>
      </c>
      <c r="R155" s="10">
        <v>11120</v>
      </c>
      <c r="S155" s="10">
        <v>11120</v>
      </c>
      <c r="T155" s="10">
        <v>11120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1:45" x14ac:dyDescent="0.25">
      <c r="A156" s="5"/>
      <c r="B156" s="5"/>
      <c r="C156" s="5"/>
      <c r="D156" s="5"/>
      <c r="E156" s="5"/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1:45" ht="15.75" thickBo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1:45" ht="15.75" thickBot="1" x14ac:dyDescent="0.3">
      <c r="A158" s="5"/>
      <c r="B158" s="5"/>
      <c r="C158" s="5"/>
      <c r="D158" s="100" t="s">
        <v>229</v>
      </c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1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1:45" ht="15" customHeight="1" x14ac:dyDescent="0.25">
      <c r="A159" s="5"/>
      <c r="B159" s="5"/>
      <c r="C159" s="5"/>
      <c r="D159" s="108" t="s">
        <v>78</v>
      </c>
      <c r="E159" s="109"/>
      <c r="F159" s="19"/>
      <c r="G159" s="19"/>
      <c r="H159" s="109" t="s">
        <v>81</v>
      </c>
      <c r="I159" s="109"/>
      <c r="J159" s="19"/>
      <c r="K159" s="19"/>
      <c r="L159" s="19"/>
      <c r="M159" s="19"/>
      <c r="N159" s="19"/>
      <c r="O159" s="19"/>
      <c r="P159" s="19"/>
      <c r="Q159" s="19"/>
      <c r="R159" s="24"/>
      <c r="S159" s="32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1:45" ht="15.75" thickBot="1" x14ac:dyDescent="0.3">
      <c r="A160" s="5"/>
      <c r="B160" s="5"/>
      <c r="C160" s="5"/>
      <c r="D160" s="30" t="s">
        <v>79</v>
      </c>
      <c r="E160" s="19" t="s">
        <v>80</v>
      </c>
      <c r="F160" s="19"/>
      <c r="G160" s="19"/>
      <c r="H160" s="19" t="s">
        <v>79</v>
      </c>
      <c r="I160" s="19" t="s">
        <v>80</v>
      </c>
      <c r="J160" s="19"/>
      <c r="K160" s="19"/>
      <c r="L160" s="19"/>
      <c r="M160" s="19"/>
      <c r="N160" s="19"/>
      <c r="O160" s="19"/>
      <c r="P160" s="19"/>
      <c r="Q160" s="68"/>
      <c r="R160" s="24"/>
      <c r="S160" s="32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:45" ht="15.75" thickBot="1" x14ac:dyDescent="0.3">
      <c r="A161" s="5"/>
      <c r="B161" s="5"/>
      <c r="C161" s="5"/>
      <c r="D161" s="30"/>
      <c r="E161" s="19"/>
      <c r="F161" s="19"/>
      <c r="G161" s="19"/>
      <c r="H161" s="19"/>
      <c r="I161" s="19"/>
      <c r="J161" s="19"/>
      <c r="K161" s="19"/>
      <c r="L161" s="19" t="s">
        <v>113</v>
      </c>
      <c r="M161" s="19"/>
      <c r="N161" s="19"/>
      <c r="O161" s="19"/>
      <c r="P161" s="19"/>
      <c r="Q161" s="110" t="s">
        <v>230</v>
      </c>
      <c r="R161" s="111"/>
      <c r="S161" s="112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</row>
    <row r="162" spans="1:45" ht="18" x14ac:dyDescent="0.25">
      <c r="A162" s="5"/>
      <c r="B162" s="5"/>
      <c r="C162" s="5"/>
      <c r="D162" s="30" t="s">
        <v>82</v>
      </c>
      <c r="E162" s="21">
        <v>1567637.6355782028</v>
      </c>
      <c r="F162" s="19"/>
      <c r="G162" s="19"/>
      <c r="H162" s="19" t="s">
        <v>98</v>
      </c>
      <c r="I162" s="21">
        <v>5989398.1402797643</v>
      </c>
      <c r="J162" s="19"/>
      <c r="K162" s="19"/>
      <c r="L162" s="19">
        <f>INDEX(I171:I174,I176)</f>
        <v>0</v>
      </c>
      <c r="M162" s="19"/>
      <c r="N162" s="19"/>
      <c r="O162" s="19"/>
      <c r="P162" s="19"/>
      <c r="Q162" s="30">
        <f>AX64*L162</f>
        <v>0</v>
      </c>
      <c r="R162" s="19" t="s">
        <v>231</v>
      </c>
      <c r="S162" s="31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</row>
    <row r="163" spans="1:45" ht="18" x14ac:dyDescent="0.25">
      <c r="A163" s="5"/>
      <c r="B163" s="5"/>
      <c r="C163" s="5"/>
      <c r="D163" s="30" t="s">
        <v>83</v>
      </c>
      <c r="E163" s="21">
        <v>2513332.0787802706</v>
      </c>
      <c r="F163" s="19"/>
      <c r="G163" s="19"/>
      <c r="H163" s="19" t="s">
        <v>99</v>
      </c>
      <c r="I163" s="21">
        <v>10581554.040152868</v>
      </c>
      <c r="J163" s="19"/>
      <c r="K163" s="19"/>
      <c r="L163" s="19">
        <f>INDEX(I171:I174,I177)</f>
        <v>0</v>
      </c>
      <c r="M163" s="19"/>
      <c r="N163" s="19"/>
      <c r="O163" s="19"/>
      <c r="P163" s="19"/>
      <c r="Q163" s="30">
        <f>BA64*L163</f>
        <v>0</v>
      </c>
      <c r="R163" s="19" t="s">
        <v>232</v>
      </c>
      <c r="S163" s="31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</row>
    <row r="164" spans="1:45" ht="18" x14ac:dyDescent="0.25">
      <c r="A164" s="5"/>
      <c r="B164" s="5"/>
      <c r="C164" s="5"/>
      <c r="D164" s="30" t="s">
        <v>84</v>
      </c>
      <c r="E164" s="21">
        <v>3390868.3639137209</v>
      </c>
      <c r="F164" s="19"/>
      <c r="G164" s="19"/>
      <c r="H164" s="19" t="s">
        <v>100</v>
      </c>
      <c r="I164" s="21">
        <v>13052287.270140253</v>
      </c>
      <c r="J164" s="19"/>
      <c r="K164" s="19"/>
      <c r="L164" s="19">
        <f>INDEX(E162:E178,E179)</f>
        <v>5597488.7313852133</v>
      </c>
      <c r="M164" s="19"/>
      <c r="N164" s="19" t="s">
        <v>114</v>
      </c>
      <c r="O164" s="19"/>
      <c r="P164" s="19"/>
      <c r="Q164" s="30">
        <f>BD64*L164</f>
        <v>0</v>
      </c>
      <c r="R164" s="19" t="s">
        <v>110</v>
      </c>
      <c r="S164" s="31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1:45" ht="18.75" thickBot="1" x14ac:dyDescent="0.3">
      <c r="A165" s="5"/>
      <c r="B165" s="5"/>
      <c r="C165" s="5"/>
      <c r="D165" s="30" t="s">
        <v>85</v>
      </c>
      <c r="E165" s="21">
        <v>4149127.8724270915</v>
      </c>
      <c r="F165" s="19"/>
      <c r="G165" s="19"/>
      <c r="H165" s="19" t="s">
        <v>101</v>
      </c>
      <c r="I165" s="21">
        <v>15642297.276747718</v>
      </c>
      <c r="J165" s="19"/>
      <c r="K165" s="19"/>
      <c r="L165" s="19">
        <f>INDEX(I162:I167,I168)</f>
        <v>0</v>
      </c>
      <c r="M165" s="19"/>
      <c r="N165" s="19" t="s">
        <v>115</v>
      </c>
      <c r="O165" s="19"/>
      <c r="P165" s="19"/>
      <c r="Q165" s="33">
        <f>BG64*L165</f>
        <v>0</v>
      </c>
      <c r="R165" s="34" t="s">
        <v>233</v>
      </c>
      <c r="S165" s="3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5" ht="18" x14ac:dyDescent="0.25">
      <c r="A166" s="5"/>
      <c r="B166" s="5"/>
      <c r="C166" s="5"/>
      <c r="D166" s="30" t="s">
        <v>86</v>
      </c>
      <c r="E166" s="21">
        <v>5597488.7313852133</v>
      </c>
      <c r="F166" s="19"/>
      <c r="G166" s="19"/>
      <c r="H166" s="19" t="s">
        <v>102</v>
      </c>
      <c r="I166" s="21">
        <v>16928782.510292877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31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5" ht="18" x14ac:dyDescent="0.25">
      <c r="A167" s="5"/>
      <c r="B167" s="5"/>
      <c r="C167" s="5"/>
      <c r="D167" s="30" t="s">
        <v>87</v>
      </c>
      <c r="E167" s="21">
        <v>6747657.6487931339</v>
      </c>
      <c r="F167" s="19"/>
      <c r="G167" s="19"/>
      <c r="H167" s="19" t="s">
        <v>47</v>
      </c>
      <c r="I167" s="19">
        <v>0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31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 spans="1:45" ht="18" x14ac:dyDescent="0.25">
      <c r="A168" s="5"/>
      <c r="B168" s="5"/>
      <c r="C168" s="5"/>
      <c r="D168" s="30" t="s">
        <v>88</v>
      </c>
      <c r="E168" s="21">
        <v>8144899.8891997924</v>
      </c>
      <c r="F168" s="19"/>
      <c r="G168" s="19"/>
      <c r="H168" s="19"/>
      <c r="I168" s="19">
        <v>6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31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</row>
    <row r="169" spans="1:45" ht="18" x14ac:dyDescent="0.25">
      <c r="A169" s="5"/>
      <c r="B169" s="5"/>
      <c r="C169" s="5"/>
      <c r="D169" s="30" t="s">
        <v>89</v>
      </c>
      <c r="E169" s="21">
        <v>14313213.194409678</v>
      </c>
      <c r="F169" s="19"/>
      <c r="G169" s="19"/>
      <c r="H169" s="109" t="s">
        <v>173</v>
      </c>
      <c r="I169" s="109"/>
      <c r="J169" s="19"/>
      <c r="K169" s="19"/>
      <c r="L169" s="19"/>
      <c r="M169" s="19"/>
      <c r="N169" s="19"/>
      <c r="O169" s="19"/>
      <c r="P169" s="19"/>
      <c r="Q169" s="19"/>
      <c r="R169" s="19"/>
      <c r="S169" s="31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</row>
    <row r="170" spans="1:45" ht="18" x14ac:dyDescent="0.25">
      <c r="A170" s="5"/>
      <c r="B170" s="5"/>
      <c r="C170" s="5"/>
      <c r="D170" s="30" t="s">
        <v>90</v>
      </c>
      <c r="E170" s="21">
        <v>2010665.6630242167</v>
      </c>
      <c r="F170" s="19"/>
      <c r="G170" s="19"/>
      <c r="H170" s="19" t="s">
        <v>228</v>
      </c>
      <c r="I170" s="19" t="s">
        <v>80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31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</row>
    <row r="171" spans="1:45" ht="18" x14ac:dyDescent="0.25">
      <c r="A171" s="5"/>
      <c r="B171" s="5"/>
      <c r="C171" s="5"/>
      <c r="D171" s="30" t="s">
        <v>91</v>
      </c>
      <c r="E171" s="21">
        <v>3177874.1199492915</v>
      </c>
      <c r="F171" s="19"/>
      <c r="G171" s="19"/>
      <c r="H171" s="19" t="s">
        <v>105</v>
      </c>
      <c r="I171" s="21">
        <v>3237512.5082593318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31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</row>
    <row r="172" spans="1:45" ht="18" x14ac:dyDescent="0.25">
      <c r="A172" s="5"/>
      <c r="B172" s="5"/>
      <c r="C172" s="5"/>
      <c r="D172" s="30" t="s">
        <v>92</v>
      </c>
      <c r="E172" s="21">
        <v>4217286.0304957088</v>
      </c>
      <c r="F172" s="19"/>
      <c r="G172" s="19"/>
      <c r="H172" s="19" t="s">
        <v>103</v>
      </c>
      <c r="I172" s="21">
        <v>4191726.7212199769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31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</row>
    <row r="173" spans="1:45" ht="18" x14ac:dyDescent="0.25">
      <c r="A173" s="5"/>
      <c r="B173" s="5"/>
      <c r="C173" s="5"/>
      <c r="D173" s="30" t="s">
        <v>93</v>
      </c>
      <c r="E173" s="21">
        <v>6006437.6797969183</v>
      </c>
      <c r="F173" s="19"/>
      <c r="G173" s="19"/>
      <c r="H173" s="19" t="s">
        <v>104</v>
      </c>
      <c r="I173" s="21">
        <v>5623048.0406609448</v>
      </c>
      <c r="J173" s="19"/>
      <c r="K173" s="19"/>
      <c r="L173" s="19"/>
      <c r="M173" s="19"/>
      <c r="N173" s="19"/>
      <c r="O173" s="19"/>
      <c r="P173" s="19"/>
      <c r="Q173" s="19"/>
      <c r="R173" s="19"/>
      <c r="S173" s="31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</row>
    <row r="174" spans="1:45" ht="18" x14ac:dyDescent="0.25">
      <c r="A174" s="5"/>
      <c r="B174" s="5"/>
      <c r="C174" s="5"/>
      <c r="D174" s="30" t="s">
        <v>94</v>
      </c>
      <c r="E174" s="21">
        <v>8732764.0025416184</v>
      </c>
      <c r="F174" s="19"/>
      <c r="G174" s="19"/>
      <c r="H174" s="19" t="s">
        <v>174</v>
      </c>
      <c r="I174" s="19">
        <v>0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31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</row>
    <row r="175" spans="1:45" ht="18" x14ac:dyDescent="0.25">
      <c r="A175" s="5"/>
      <c r="B175" s="5"/>
      <c r="C175" s="5"/>
      <c r="D175" s="30" t="s">
        <v>95</v>
      </c>
      <c r="E175" s="21">
        <v>12438863.847522696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31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</row>
    <row r="176" spans="1:45" ht="18" x14ac:dyDescent="0.25">
      <c r="A176" s="5"/>
      <c r="B176" s="5"/>
      <c r="C176" s="5"/>
      <c r="D176" s="30" t="s">
        <v>96</v>
      </c>
      <c r="E176" s="21">
        <v>14270614.345616791</v>
      </c>
      <c r="F176" s="19"/>
      <c r="G176" s="19"/>
      <c r="H176" s="19"/>
      <c r="I176" s="19">
        <v>4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31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</row>
    <row r="177" spans="1:45" ht="18" x14ac:dyDescent="0.25">
      <c r="A177" s="5"/>
      <c r="B177" s="5"/>
      <c r="C177" s="5"/>
      <c r="D177" s="30" t="s">
        <v>97</v>
      </c>
      <c r="E177" s="21">
        <v>18590137.613215424</v>
      </c>
      <c r="F177" s="19"/>
      <c r="G177" s="19"/>
      <c r="H177" s="19"/>
      <c r="I177" s="19">
        <v>4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31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</row>
    <row r="178" spans="1:45" x14ac:dyDescent="0.25">
      <c r="A178" s="5"/>
      <c r="B178" s="5"/>
      <c r="C178" s="5"/>
      <c r="D178" s="30" t="s">
        <v>47</v>
      </c>
      <c r="E178" s="19">
        <v>0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31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</row>
    <row r="179" spans="1:45" x14ac:dyDescent="0.25">
      <c r="A179" s="5"/>
      <c r="B179" s="5"/>
      <c r="C179" s="5"/>
      <c r="D179" s="30"/>
      <c r="E179" s="19">
        <v>5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31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</row>
    <row r="180" spans="1:45" ht="15.75" thickBot="1" x14ac:dyDescent="0.3">
      <c r="A180" s="5"/>
      <c r="B180" s="5"/>
      <c r="C180" s="5"/>
      <c r="D180" s="33"/>
      <c r="E180" s="34">
        <v>1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:45" ht="1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:45" ht="1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</row>
    <row r="183" spans="1:45" ht="1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ht="1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s="2" customFormat="1" ht="15" customHeight="1" x14ac:dyDescent="0.25">
      <c r="A185" s="15"/>
      <c r="B185" s="15"/>
      <c r="C185" s="96" t="s">
        <v>234</v>
      </c>
      <c r="D185" s="97"/>
      <c r="E185" s="6" t="s">
        <v>0</v>
      </c>
      <c r="F185" s="102" t="s">
        <v>1</v>
      </c>
      <c r="G185" s="103"/>
      <c r="H185" s="104"/>
      <c r="I185" s="102" t="s">
        <v>2</v>
      </c>
      <c r="J185" s="103"/>
      <c r="K185" s="104"/>
      <c r="L185" s="102" t="s">
        <v>3</v>
      </c>
      <c r="M185" s="103"/>
      <c r="N185" s="104"/>
      <c r="O185" s="102" t="s">
        <v>4</v>
      </c>
      <c r="P185" s="103"/>
      <c r="Q185" s="104"/>
      <c r="R185" s="102" t="s">
        <v>5</v>
      </c>
      <c r="S185" s="103"/>
      <c r="T185" s="10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15" customHeight="1" x14ac:dyDescent="0.25">
      <c r="A186" s="5"/>
      <c r="B186" s="5"/>
      <c r="C186" s="98"/>
      <c r="D186" s="99"/>
      <c r="E186" s="7" t="s">
        <v>6</v>
      </c>
      <c r="F186" s="8">
        <v>1.2</v>
      </c>
      <c r="G186" s="9">
        <v>1.5</v>
      </c>
      <c r="H186" s="9">
        <v>2</v>
      </c>
      <c r="I186" s="8">
        <v>1.2</v>
      </c>
      <c r="J186" s="9">
        <v>1.5</v>
      </c>
      <c r="K186" s="9">
        <v>2</v>
      </c>
      <c r="L186" s="8">
        <v>1.2</v>
      </c>
      <c r="M186" s="9">
        <v>1.5</v>
      </c>
      <c r="N186" s="9">
        <v>2</v>
      </c>
      <c r="O186" s="8">
        <v>1.2</v>
      </c>
      <c r="P186" s="9">
        <v>1.5</v>
      </c>
      <c r="Q186" s="9">
        <v>2</v>
      </c>
      <c r="R186" s="8">
        <v>1.2</v>
      </c>
      <c r="S186" s="9">
        <v>1.5</v>
      </c>
      <c r="T186" s="9">
        <v>2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</row>
    <row r="187" spans="1:45" ht="15" customHeight="1" x14ac:dyDescent="0.25">
      <c r="A187" s="5"/>
      <c r="B187" s="5"/>
      <c r="C187" s="5"/>
      <c r="D187" s="16"/>
      <c r="E187" s="9" t="s">
        <v>7</v>
      </c>
      <c r="F187" s="26">
        <v>3177.6259095380142</v>
      </c>
      <c r="G187" s="26">
        <v>3177.6259095380142</v>
      </c>
      <c r="H187" s="26">
        <v>3334.6259095380142</v>
      </c>
      <c r="I187" s="26">
        <v>3177.6259095380142</v>
      </c>
      <c r="J187" s="26">
        <v>3177.6259095380142</v>
      </c>
      <c r="K187" s="26">
        <v>3334.6259095380142</v>
      </c>
      <c r="L187" s="26">
        <v>3177.6259095380142</v>
      </c>
      <c r="M187" s="26">
        <v>3177.6259095380142</v>
      </c>
      <c r="N187" s="26">
        <v>3334.6259095380142</v>
      </c>
      <c r="O187" s="26">
        <v>3177.6259095380142</v>
      </c>
      <c r="P187" s="26">
        <v>3177.6259095380142</v>
      </c>
      <c r="Q187" s="26">
        <v>3334.6259095380142</v>
      </c>
      <c r="R187" s="26">
        <v>3177.6259095380142</v>
      </c>
      <c r="S187" s="26">
        <v>3177.6259095380142</v>
      </c>
      <c r="T187" s="26">
        <v>3334.6259095380142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 ht="15" customHeight="1" x14ac:dyDescent="0.25">
      <c r="A188" s="5"/>
      <c r="B188" s="5"/>
      <c r="C188" s="5"/>
      <c r="D188" s="16"/>
      <c r="E188" s="9" t="s">
        <v>8</v>
      </c>
      <c r="F188" s="26">
        <v>3929.8889836099338</v>
      </c>
      <c r="G188" s="26">
        <v>3929.8889836099338</v>
      </c>
      <c r="H188" s="26">
        <v>4086.8889836099338</v>
      </c>
      <c r="I188" s="26">
        <v>3929.8889836099338</v>
      </c>
      <c r="J188" s="26">
        <v>3929.8889836099338</v>
      </c>
      <c r="K188" s="26">
        <v>4086.8889836099338</v>
      </c>
      <c r="L188" s="26">
        <v>3929.8889836099338</v>
      </c>
      <c r="M188" s="26">
        <v>3929.8889836099338</v>
      </c>
      <c r="N188" s="26">
        <v>4086.8889836099338</v>
      </c>
      <c r="O188" s="26">
        <v>3929.8889836099338</v>
      </c>
      <c r="P188" s="26">
        <v>3929.8889836099338</v>
      </c>
      <c r="Q188" s="26">
        <v>4086.8889836099338</v>
      </c>
      <c r="R188" s="26">
        <v>3929.8889836099338</v>
      </c>
      <c r="S188" s="26">
        <v>3929.8889836099338</v>
      </c>
      <c r="T188" s="26">
        <v>4086.8889836099338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 ht="15" customHeight="1" x14ac:dyDescent="0.25">
      <c r="A189" s="5"/>
      <c r="B189" s="5"/>
      <c r="C189" s="5"/>
      <c r="D189" s="16"/>
      <c r="E189" s="9" t="s">
        <v>9</v>
      </c>
      <c r="F189" s="26">
        <v>5151.3350680484309</v>
      </c>
      <c r="G189" s="26">
        <v>5151.3350680484309</v>
      </c>
      <c r="H189" s="26">
        <v>5308.3350680484309</v>
      </c>
      <c r="I189" s="26">
        <v>5151.3350680484309</v>
      </c>
      <c r="J189" s="26">
        <v>5151.3350680484309</v>
      </c>
      <c r="K189" s="26">
        <v>5308.3350680484309</v>
      </c>
      <c r="L189" s="26">
        <v>5151.3350680484309</v>
      </c>
      <c r="M189" s="26">
        <v>5151.3350680484309</v>
      </c>
      <c r="N189" s="26">
        <v>5308.3350680484309</v>
      </c>
      <c r="O189" s="26">
        <v>5151.3350680484309</v>
      </c>
      <c r="P189" s="26">
        <v>5151.3350680484309</v>
      </c>
      <c r="Q189" s="26">
        <v>5308.3350680484309</v>
      </c>
      <c r="R189" s="26">
        <v>5151.3350680484309</v>
      </c>
      <c r="S189" s="26">
        <v>5151.3350680484309</v>
      </c>
      <c r="T189" s="26">
        <v>5308.3350680484309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 ht="15" customHeight="1" x14ac:dyDescent="0.25">
      <c r="A190" s="5"/>
      <c r="B190" s="5"/>
      <c r="C190" s="5"/>
      <c r="D190" s="16"/>
      <c r="E190" s="9" t="s">
        <v>10</v>
      </c>
      <c r="F190" s="26">
        <v>5181.1308206400754</v>
      </c>
      <c r="G190" s="26">
        <v>5181.1308206400754</v>
      </c>
      <c r="H190" s="26">
        <v>5338.1308206400754</v>
      </c>
      <c r="I190" s="26">
        <v>5181.1308206400754</v>
      </c>
      <c r="J190" s="26">
        <v>5181.1308206400754</v>
      </c>
      <c r="K190" s="26">
        <v>5338.1308206400754</v>
      </c>
      <c r="L190" s="26">
        <v>5181.1308206400754</v>
      </c>
      <c r="M190" s="26">
        <v>5181.1308206400754</v>
      </c>
      <c r="N190" s="26">
        <v>5338.1308206400754</v>
      </c>
      <c r="O190" s="26">
        <v>5181.1308206400754</v>
      </c>
      <c r="P190" s="26">
        <v>5181.1308206400754</v>
      </c>
      <c r="Q190" s="26">
        <v>5338.1308206400754</v>
      </c>
      <c r="R190" s="26">
        <v>5181.1308206400754</v>
      </c>
      <c r="S190" s="26">
        <v>5181.1308206400754</v>
      </c>
      <c r="T190" s="26">
        <v>5338.1308206400754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:45" ht="15" customHeight="1" x14ac:dyDescent="0.25">
      <c r="A191" s="5"/>
      <c r="B191" s="5"/>
      <c r="C191" s="5"/>
      <c r="D191" s="16"/>
      <c r="E191" s="9" t="s">
        <v>11</v>
      </c>
      <c r="F191" s="26">
        <v>5421.1308206400754</v>
      </c>
      <c r="G191" s="26">
        <v>5421.1308206400754</v>
      </c>
      <c r="H191" s="26">
        <v>5578.1308206400754</v>
      </c>
      <c r="I191" s="26">
        <v>5421.1308206400754</v>
      </c>
      <c r="J191" s="26">
        <v>5421.1308206400754</v>
      </c>
      <c r="K191" s="26">
        <v>5578.1308206400754</v>
      </c>
      <c r="L191" s="26">
        <v>5421.1308206400754</v>
      </c>
      <c r="M191" s="26">
        <v>5421.1308206400754</v>
      </c>
      <c r="N191" s="26">
        <v>5578.1308206400754</v>
      </c>
      <c r="O191" s="26">
        <v>5421.1308206400754</v>
      </c>
      <c r="P191" s="26">
        <v>5421.1308206400754</v>
      </c>
      <c r="Q191" s="26">
        <v>5578.1308206400754</v>
      </c>
      <c r="R191" s="26">
        <v>5421.1308206400754</v>
      </c>
      <c r="S191" s="26">
        <v>5421.1308206400754</v>
      </c>
      <c r="T191" s="26">
        <v>5578.1308206400754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</row>
    <row r="192" spans="1:45" ht="15" customHeight="1" x14ac:dyDescent="0.25">
      <c r="A192" s="5"/>
      <c r="B192" s="5"/>
      <c r="C192" s="5"/>
      <c r="D192" s="16"/>
      <c r="E192" s="9" t="s">
        <v>12</v>
      </c>
      <c r="F192" s="26">
        <v>6706.9559865635019</v>
      </c>
      <c r="G192" s="26">
        <v>6706.9559865635019</v>
      </c>
      <c r="H192" s="26">
        <v>6863.9559865635019</v>
      </c>
      <c r="I192" s="26">
        <v>6706.9559865635019</v>
      </c>
      <c r="J192" s="26">
        <v>6706.9559865635019</v>
      </c>
      <c r="K192" s="26">
        <v>6863.9559865635019</v>
      </c>
      <c r="L192" s="26">
        <v>6706.9559865635019</v>
      </c>
      <c r="M192" s="26">
        <v>6706.9559865635019</v>
      </c>
      <c r="N192" s="26">
        <v>6863.9559865635019</v>
      </c>
      <c r="O192" s="26">
        <v>6706.9559865635019</v>
      </c>
      <c r="P192" s="26">
        <v>6706.9559865635019</v>
      </c>
      <c r="Q192" s="26">
        <v>6863.9559865635019</v>
      </c>
      <c r="R192" s="26">
        <v>6706.9559865635019</v>
      </c>
      <c r="S192" s="26">
        <v>6706.9559865635019</v>
      </c>
      <c r="T192" s="26">
        <v>6863.9559865635019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</row>
    <row r="193" spans="1:45" ht="15" customHeight="1" x14ac:dyDescent="0.25">
      <c r="A193" s="5"/>
      <c r="B193" s="5"/>
      <c r="C193" s="5"/>
      <c r="D193" s="16"/>
      <c r="E193" s="9" t="s">
        <v>13</v>
      </c>
      <c r="F193" s="26">
        <v>7146.9559865635019</v>
      </c>
      <c r="G193" s="26">
        <v>7146.9559865635019</v>
      </c>
      <c r="H193" s="26">
        <v>7303.9559865635019</v>
      </c>
      <c r="I193" s="26">
        <v>7146.9559865635019</v>
      </c>
      <c r="J193" s="26">
        <v>7146.9559865635019</v>
      </c>
      <c r="K193" s="26">
        <v>7303.9559865635019</v>
      </c>
      <c r="L193" s="26">
        <v>7146.9559865635019</v>
      </c>
      <c r="M193" s="26">
        <v>7146.9559865635019</v>
      </c>
      <c r="N193" s="26">
        <v>7303.9559865635019</v>
      </c>
      <c r="O193" s="26">
        <v>7146.9559865635019</v>
      </c>
      <c r="P193" s="26">
        <v>7146.9559865635019</v>
      </c>
      <c r="Q193" s="26">
        <v>7303.9559865635019</v>
      </c>
      <c r="R193" s="26">
        <v>7146.9559865635019</v>
      </c>
      <c r="S193" s="26">
        <v>7146.9559865635019</v>
      </c>
      <c r="T193" s="26">
        <v>7303.9559865635019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</row>
    <row r="194" spans="1:45" ht="15" customHeight="1" x14ac:dyDescent="0.25">
      <c r="A194" s="5"/>
      <c r="B194" s="5"/>
      <c r="C194" s="5"/>
      <c r="D194" s="16"/>
      <c r="E194" s="9" t="s">
        <v>14</v>
      </c>
      <c r="F194" s="26">
        <v>3347.6259095380142</v>
      </c>
      <c r="G194" s="26">
        <v>3347.6259095380142</v>
      </c>
      <c r="H194" s="26">
        <v>3504.6259095380142</v>
      </c>
      <c r="I194" s="26">
        <v>3347.6259095380142</v>
      </c>
      <c r="J194" s="26">
        <v>3347.6259095380142</v>
      </c>
      <c r="K194" s="26">
        <v>3504.6259095380142</v>
      </c>
      <c r="L194" s="26">
        <v>3347.6259095380142</v>
      </c>
      <c r="M194" s="26">
        <v>3347.6259095380142</v>
      </c>
      <c r="N194" s="26">
        <v>3504.6259095380142</v>
      </c>
      <c r="O194" s="26">
        <v>3347.6259095380142</v>
      </c>
      <c r="P194" s="26">
        <v>3347.6259095380142</v>
      </c>
      <c r="Q194" s="26">
        <v>3504.6259095380142</v>
      </c>
      <c r="R194" s="26">
        <v>3347.6259095380142</v>
      </c>
      <c r="S194" s="26">
        <v>3347.6259095380142</v>
      </c>
      <c r="T194" s="26">
        <v>3504.6259095380142</v>
      </c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</row>
    <row r="195" spans="1:45" ht="15" customHeight="1" x14ac:dyDescent="0.25">
      <c r="A195" s="5"/>
      <c r="B195" s="5"/>
      <c r="C195" s="5"/>
      <c r="D195" s="16"/>
      <c r="E195" s="9" t="s">
        <v>15</v>
      </c>
      <c r="F195" s="26">
        <v>3429.8889836099338</v>
      </c>
      <c r="G195" s="26">
        <v>3429.8889836099338</v>
      </c>
      <c r="H195" s="26">
        <v>3586.8889836099338</v>
      </c>
      <c r="I195" s="26">
        <v>3429.8889836099338</v>
      </c>
      <c r="J195" s="26">
        <v>3429.8889836099338</v>
      </c>
      <c r="K195" s="26">
        <v>3586.8889836099338</v>
      </c>
      <c r="L195" s="26">
        <v>3429.8889836099338</v>
      </c>
      <c r="M195" s="26">
        <v>3429.8889836099338</v>
      </c>
      <c r="N195" s="26">
        <v>3586.8889836099338</v>
      </c>
      <c r="O195" s="26">
        <v>3429.8889836099338</v>
      </c>
      <c r="P195" s="26">
        <v>3429.8889836099338</v>
      </c>
      <c r="Q195" s="26">
        <v>3586.8889836099338</v>
      </c>
      <c r="R195" s="26">
        <v>3429.8889836099338</v>
      </c>
      <c r="S195" s="26">
        <v>3429.8889836099338</v>
      </c>
      <c r="T195" s="26">
        <v>3586.8889836099338</v>
      </c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45" ht="15" customHeight="1" x14ac:dyDescent="0.25">
      <c r="A196" s="5"/>
      <c r="B196" s="5"/>
      <c r="C196" s="5"/>
      <c r="D196" s="16"/>
      <c r="E196" s="9" t="s">
        <v>16</v>
      </c>
      <c r="F196" s="26">
        <v>3621.3350680484314</v>
      </c>
      <c r="G196" s="26">
        <v>3621.3350680484314</v>
      </c>
      <c r="H196" s="26">
        <v>3778.3350680484314</v>
      </c>
      <c r="I196" s="26">
        <v>3621.3350680484314</v>
      </c>
      <c r="J196" s="26">
        <v>3621.3350680484314</v>
      </c>
      <c r="K196" s="26">
        <v>3778.3350680484314</v>
      </c>
      <c r="L196" s="26">
        <v>3621.3350680484314</v>
      </c>
      <c r="M196" s="26">
        <v>3621.3350680484314</v>
      </c>
      <c r="N196" s="26">
        <v>3778.3350680484314</v>
      </c>
      <c r="O196" s="26">
        <v>3621.3350680484314</v>
      </c>
      <c r="P196" s="26">
        <v>3621.3350680484314</v>
      </c>
      <c r="Q196" s="26">
        <v>3778.3350680484314</v>
      </c>
      <c r="R196" s="26">
        <v>3621.3350680484314</v>
      </c>
      <c r="S196" s="26">
        <v>3621.3350680484314</v>
      </c>
      <c r="T196" s="26">
        <v>3778.3350680484314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</row>
    <row r="197" spans="1:45" ht="15" customHeight="1" x14ac:dyDescent="0.25">
      <c r="A197" s="5"/>
      <c r="B197" s="5"/>
      <c r="C197" s="5"/>
      <c r="D197" s="18"/>
      <c r="E197" s="9" t="s">
        <v>20</v>
      </c>
      <c r="F197" s="26">
        <v>3921.1308206400759</v>
      </c>
      <c r="G197" s="26">
        <v>3921.1308206400759</v>
      </c>
      <c r="H197" s="26">
        <v>4078.1308206400759</v>
      </c>
      <c r="I197" s="26">
        <v>3921.1308206400759</v>
      </c>
      <c r="J197" s="26">
        <v>3921.1308206400759</v>
      </c>
      <c r="K197" s="26">
        <v>4078.1308206400759</v>
      </c>
      <c r="L197" s="26">
        <v>3921.1308206400759</v>
      </c>
      <c r="M197" s="26">
        <v>3921.1308206400759</v>
      </c>
      <c r="N197" s="26">
        <v>4078.1308206400759</v>
      </c>
      <c r="O197" s="26">
        <v>3921.1308206400759</v>
      </c>
      <c r="P197" s="26">
        <v>3921.1308206400759</v>
      </c>
      <c r="Q197" s="26">
        <v>4078.1308206400759</v>
      </c>
      <c r="R197" s="26">
        <v>3921.1308206400759</v>
      </c>
      <c r="S197" s="26">
        <v>3921.1308206400759</v>
      </c>
      <c r="T197" s="26">
        <v>4078.1308206400759</v>
      </c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</row>
    <row r="198" spans="1:45" ht="15" customHeight="1" x14ac:dyDescent="0.25">
      <c r="A198" s="5"/>
      <c r="B198" s="5"/>
      <c r="C198" s="5"/>
      <c r="D198" s="18"/>
      <c r="E198" s="9" t="s">
        <v>17</v>
      </c>
      <c r="F198" s="26">
        <v>3971.1308206400759</v>
      </c>
      <c r="G198" s="26">
        <v>3971.1308206400759</v>
      </c>
      <c r="H198" s="26">
        <v>4128.1308206400754</v>
      </c>
      <c r="I198" s="26">
        <v>3971.1308206400759</v>
      </c>
      <c r="J198" s="26">
        <v>3971.1308206400759</v>
      </c>
      <c r="K198" s="26">
        <v>4128.1308206400754</v>
      </c>
      <c r="L198" s="26">
        <v>3971.1308206400759</v>
      </c>
      <c r="M198" s="26">
        <v>3971.1308206400759</v>
      </c>
      <c r="N198" s="26">
        <v>4128.1308206400754</v>
      </c>
      <c r="O198" s="26">
        <v>3971.1308206400759</v>
      </c>
      <c r="P198" s="26">
        <v>3971.1308206400759</v>
      </c>
      <c r="Q198" s="26">
        <v>4128.1308206400754</v>
      </c>
      <c r="R198" s="26">
        <v>3971.1308206400759</v>
      </c>
      <c r="S198" s="26">
        <v>3971.1308206400759</v>
      </c>
      <c r="T198" s="26">
        <v>4128.1308206400754</v>
      </c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</row>
    <row r="199" spans="1:45" ht="15" customHeight="1" x14ac:dyDescent="0.25">
      <c r="A199" s="5"/>
      <c r="B199" s="5"/>
      <c r="C199" s="5"/>
      <c r="D199" s="17"/>
      <c r="E199" s="9" t="s">
        <v>18</v>
      </c>
      <c r="F199" s="26">
        <v>6266.9559865635019</v>
      </c>
      <c r="G199" s="26">
        <v>6266.9559865635019</v>
      </c>
      <c r="H199" s="26">
        <v>6423.9559865635019</v>
      </c>
      <c r="I199" s="26">
        <v>6266.9559865635019</v>
      </c>
      <c r="J199" s="26">
        <v>6266.9559865635019</v>
      </c>
      <c r="K199" s="26">
        <v>6423.9559865635019</v>
      </c>
      <c r="L199" s="26">
        <v>6266.9559865635019</v>
      </c>
      <c r="M199" s="26">
        <v>6266.9559865635019</v>
      </c>
      <c r="N199" s="26">
        <v>6423.9559865635019</v>
      </c>
      <c r="O199" s="26">
        <v>6266.9559865635019</v>
      </c>
      <c r="P199" s="26">
        <v>6266.9559865635019</v>
      </c>
      <c r="Q199" s="26">
        <v>6423.9559865635019</v>
      </c>
      <c r="R199" s="26">
        <v>6266.9559865635019</v>
      </c>
      <c r="S199" s="26">
        <v>6266.9559865635019</v>
      </c>
      <c r="T199" s="26">
        <v>6423.9559865635019</v>
      </c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</row>
    <row r="200" spans="1:45" x14ac:dyDescent="0.25">
      <c r="A200" s="5"/>
      <c r="B200" s="5"/>
      <c r="C200" s="5"/>
      <c r="D200" s="5"/>
      <c r="E200" s="9" t="s">
        <v>19</v>
      </c>
      <c r="F200" s="26">
        <v>6916.9559865635019</v>
      </c>
      <c r="G200" s="26">
        <v>6916.9559865635019</v>
      </c>
      <c r="H200" s="26">
        <v>7073.9559865635019</v>
      </c>
      <c r="I200" s="26">
        <v>6916.9559865635019</v>
      </c>
      <c r="J200" s="26">
        <v>6916.9559865635019</v>
      </c>
      <c r="K200" s="26">
        <v>7073.9559865635019</v>
      </c>
      <c r="L200" s="26">
        <v>6916.9559865635019</v>
      </c>
      <c r="M200" s="26">
        <v>6916.9559865635019</v>
      </c>
      <c r="N200" s="26">
        <v>7073.9559865635019</v>
      </c>
      <c r="O200" s="26">
        <v>6916.9559865635019</v>
      </c>
      <c r="P200" s="26">
        <v>6916.9559865635019</v>
      </c>
      <c r="Q200" s="26">
        <v>7073.9559865635019</v>
      </c>
      <c r="R200" s="26">
        <v>6916.9559865635019</v>
      </c>
      <c r="S200" s="26">
        <v>6916.9559865635019</v>
      </c>
      <c r="T200" s="26">
        <v>7073.9559865635019</v>
      </c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</row>
    <row r="201" spans="1:45" x14ac:dyDescent="0.25">
      <c r="A201" s="5"/>
      <c r="B201" s="5"/>
      <c r="C201" s="5"/>
      <c r="D201" s="5"/>
      <c r="E201" s="5"/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</row>
    <row r="202" spans="1:45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</row>
    <row r="203" spans="1:45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</row>
    <row r="204" spans="1:45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</row>
    <row r="205" spans="1:45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</row>
    <row r="206" spans="1:45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</row>
    <row r="207" spans="1:45" x14ac:dyDescent="0.25">
      <c r="A207" s="5"/>
      <c r="B207" s="5"/>
      <c r="C207" s="96" t="s">
        <v>236</v>
      </c>
      <c r="D207" s="97"/>
      <c r="E207" s="6" t="s">
        <v>0</v>
      </c>
      <c r="F207" s="102" t="s">
        <v>1</v>
      </c>
      <c r="G207" s="103"/>
      <c r="H207" s="104"/>
      <c r="I207" s="102" t="s">
        <v>2</v>
      </c>
      <c r="J207" s="103"/>
      <c r="K207" s="104"/>
      <c r="L207" s="102" t="s">
        <v>3</v>
      </c>
      <c r="M207" s="103"/>
      <c r="N207" s="104"/>
      <c r="O207" s="102" t="s">
        <v>4</v>
      </c>
      <c r="P207" s="103"/>
      <c r="Q207" s="104"/>
      <c r="R207" s="102" t="s">
        <v>5</v>
      </c>
      <c r="S207" s="103"/>
      <c r="T207" s="104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</row>
    <row r="208" spans="1:45" x14ac:dyDescent="0.25">
      <c r="A208" s="5"/>
      <c r="B208" s="5"/>
      <c r="C208" s="98"/>
      <c r="D208" s="99"/>
      <c r="E208" s="7" t="s">
        <v>6</v>
      </c>
      <c r="F208" s="8">
        <v>1.2</v>
      </c>
      <c r="G208" s="9">
        <v>1.5</v>
      </c>
      <c r="H208" s="9">
        <v>2</v>
      </c>
      <c r="I208" s="8">
        <v>1.2</v>
      </c>
      <c r="J208" s="9">
        <v>1.5</v>
      </c>
      <c r="K208" s="9">
        <v>2</v>
      </c>
      <c r="L208" s="8">
        <v>1.2</v>
      </c>
      <c r="M208" s="9">
        <v>1.5</v>
      </c>
      <c r="N208" s="9">
        <v>2</v>
      </c>
      <c r="O208" s="8">
        <v>1.2</v>
      </c>
      <c r="P208" s="9">
        <v>1.5</v>
      </c>
      <c r="Q208" s="9">
        <v>2</v>
      </c>
      <c r="R208" s="8">
        <v>1.2</v>
      </c>
      <c r="S208" s="9">
        <v>1.5</v>
      </c>
      <c r="T208" s="9">
        <v>2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</row>
    <row r="209" spans="1:45" x14ac:dyDescent="0.25">
      <c r="A209" s="5"/>
      <c r="B209" s="5"/>
      <c r="C209" s="5"/>
      <c r="D209" s="5"/>
      <c r="E209" s="9" t="s">
        <v>7</v>
      </c>
      <c r="F209" s="10">
        <v>73</v>
      </c>
      <c r="G209" s="10">
        <v>73</v>
      </c>
      <c r="H209" s="10">
        <v>73</v>
      </c>
      <c r="I209" s="10">
        <v>73</v>
      </c>
      <c r="J209" s="10">
        <v>73</v>
      </c>
      <c r="K209" s="10">
        <v>73</v>
      </c>
      <c r="L209" s="10">
        <v>73</v>
      </c>
      <c r="M209" s="10">
        <v>73</v>
      </c>
      <c r="N209" s="10">
        <v>73</v>
      </c>
      <c r="O209" s="10">
        <v>73</v>
      </c>
      <c r="P209" s="10">
        <v>73</v>
      </c>
      <c r="Q209" s="10">
        <v>73</v>
      </c>
      <c r="R209" s="10">
        <v>73</v>
      </c>
      <c r="S209" s="10">
        <v>73</v>
      </c>
      <c r="T209" s="10">
        <v>73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</row>
    <row r="210" spans="1:45" x14ac:dyDescent="0.25">
      <c r="A210" s="5"/>
      <c r="B210" s="5"/>
      <c r="C210" s="5"/>
      <c r="D210" s="5"/>
      <c r="E210" s="9" t="s">
        <v>8</v>
      </c>
      <c r="F210" s="10">
        <v>73</v>
      </c>
      <c r="G210" s="10">
        <v>73</v>
      </c>
      <c r="H210" s="10">
        <v>73</v>
      </c>
      <c r="I210" s="10">
        <v>73</v>
      </c>
      <c r="J210" s="10">
        <v>73</v>
      </c>
      <c r="K210" s="10">
        <v>73</v>
      </c>
      <c r="L210" s="10">
        <v>73</v>
      </c>
      <c r="M210" s="10">
        <v>73</v>
      </c>
      <c r="N210" s="10">
        <v>73</v>
      </c>
      <c r="O210" s="10">
        <v>73</v>
      </c>
      <c r="P210" s="10">
        <v>73</v>
      </c>
      <c r="Q210" s="10">
        <v>73</v>
      </c>
      <c r="R210" s="10">
        <v>73</v>
      </c>
      <c r="S210" s="10">
        <v>73</v>
      </c>
      <c r="T210" s="10">
        <v>73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</row>
    <row r="211" spans="1:45" x14ac:dyDescent="0.25">
      <c r="A211" s="5"/>
      <c r="B211" s="5"/>
      <c r="C211" s="5"/>
      <c r="D211" s="5"/>
      <c r="E211" s="9" t="s">
        <v>9</v>
      </c>
      <c r="F211" s="10">
        <v>73</v>
      </c>
      <c r="G211" s="10">
        <v>73</v>
      </c>
      <c r="H211" s="10">
        <v>73</v>
      </c>
      <c r="I211" s="10">
        <v>73</v>
      </c>
      <c r="J211" s="10">
        <v>73</v>
      </c>
      <c r="K211" s="10">
        <v>73</v>
      </c>
      <c r="L211" s="10">
        <v>73</v>
      </c>
      <c r="M211" s="10">
        <v>73</v>
      </c>
      <c r="N211" s="10">
        <v>73</v>
      </c>
      <c r="O211" s="10">
        <v>73</v>
      </c>
      <c r="P211" s="10">
        <v>73</v>
      </c>
      <c r="Q211" s="10">
        <v>73</v>
      </c>
      <c r="R211" s="10">
        <v>73</v>
      </c>
      <c r="S211" s="10">
        <v>73</v>
      </c>
      <c r="T211" s="10">
        <v>73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</row>
    <row r="212" spans="1:45" x14ac:dyDescent="0.25">
      <c r="A212" s="5"/>
      <c r="B212" s="5"/>
      <c r="C212" s="5"/>
      <c r="D212" s="5"/>
      <c r="E212" s="9" t="s">
        <v>10</v>
      </c>
      <c r="F212" s="10">
        <v>73</v>
      </c>
      <c r="G212" s="10">
        <v>73</v>
      </c>
      <c r="H212" s="10">
        <v>73</v>
      </c>
      <c r="I212" s="10">
        <v>73</v>
      </c>
      <c r="J212" s="10">
        <v>73</v>
      </c>
      <c r="K212" s="10">
        <v>73</v>
      </c>
      <c r="L212" s="10">
        <v>73</v>
      </c>
      <c r="M212" s="10">
        <v>73</v>
      </c>
      <c r="N212" s="10">
        <v>73</v>
      </c>
      <c r="O212" s="10">
        <v>73</v>
      </c>
      <c r="P212" s="10">
        <v>73</v>
      </c>
      <c r="Q212" s="10">
        <v>73</v>
      </c>
      <c r="R212" s="10">
        <v>73</v>
      </c>
      <c r="S212" s="10">
        <v>73</v>
      </c>
      <c r="T212" s="10">
        <v>73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</row>
    <row r="213" spans="1:45" x14ac:dyDescent="0.25">
      <c r="A213" s="5"/>
      <c r="B213" s="5"/>
      <c r="C213" s="5"/>
      <c r="D213" s="5"/>
      <c r="E213" s="9" t="s">
        <v>11</v>
      </c>
      <c r="F213" s="10">
        <v>73</v>
      </c>
      <c r="G213" s="10">
        <v>73</v>
      </c>
      <c r="H213" s="10">
        <v>73</v>
      </c>
      <c r="I213" s="10">
        <v>73</v>
      </c>
      <c r="J213" s="10">
        <v>73</v>
      </c>
      <c r="K213" s="10">
        <v>73</v>
      </c>
      <c r="L213" s="10">
        <v>73</v>
      </c>
      <c r="M213" s="10">
        <v>73</v>
      </c>
      <c r="N213" s="10">
        <v>73</v>
      </c>
      <c r="O213" s="10">
        <v>73</v>
      </c>
      <c r="P213" s="10">
        <v>73</v>
      </c>
      <c r="Q213" s="10">
        <v>73</v>
      </c>
      <c r="R213" s="10">
        <v>73</v>
      </c>
      <c r="S213" s="10">
        <v>73</v>
      </c>
      <c r="T213" s="10">
        <v>73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</row>
    <row r="214" spans="1:45" x14ac:dyDescent="0.25">
      <c r="A214" s="5"/>
      <c r="B214" s="5"/>
      <c r="C214" s="5"/>
      <c r="D214" s="5"/>
      <c r="E214" s="9" t="s">
        <v>12</v>
      </c>
      <c r="F214" s="10">
        <v>73</v>
      </c>
      <c r="G214" s="10">
        <v>73</v>
      </c>
      <c r="H214" s="10">
        <v>73</v>
      </c>
      <c r="I214" s="10">
        <v>73</v>
      </c>
      <c r="J214" s="10">
        <v>73</v>
      </c>
      <c r="K214" s="10">
        <v>73</v>
      </c>
      <c r="L214" s="10">
        <v>73</v>
      </c>
      <c r="M214" s="10">
        <v>73</v>
      </c>
      <c r="N214" s="10">
        <v>73</v>
      </c>
      <c r="O214" s="10">
        <v>73</v>
      </c>
      <c r="P214" s="10">
        <v>73</v>
      </c>
      <c r="Q214" s="10">
        <v>73</v>
      </c>
      <c r="R214" s="10">
        <v>73</v>
      </c>
      <c r="S214" s="10">
        <v>73</v>
      </c>
      <c r="T214" s="10">
        <v>73</v>
      </c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</row>
    <row r="215" spans="1:45" x14ac:dyDescent="0.25">
      <c r="A215" s="5"/>
      <c r="B215" s="5"/>
      <c r="C215" s="5"/>
      <c r="D215" s="5"/>
      <c r="E215" s="9" t="s">
        <v>13</v>
      </c>
      <c r="F215" s="10">
        <v>73</v>
      </c>
      <c r="G215" s="10">
        <v>73</v>
      </c>
      <c r="H215" s="10">
        <v>73</v>
      </c>
      <c r="I215" s="10">
        <v>73</v>
      </c>
      <c r="J215" s="10">
        <v>73</v>
      </c>
      <c r="K215" s="10">
        <v>73</v>
      </c>
      <c r="L215" s="10">
        <v>73</v>
      </c>
      <c r="M215" s="10">
        <v>73</v>
      </c>
      <c r="N215" s="10">
        <v>73</v>
      </c>
      <c r="O215" s="10">
        <v>73</v>
      </c>
      <c r="P215" s="10">
        <v>73</v>
      </c>
      <c r="Q215" s="10">
        <v>73</v>
      </c>
      <c r="R215" s="10">
        <v>73</v>
      </c>
      <c r="S215" s="10">
        <v>73</v>
      </c>
      <c r="T215" s="10">
        <v>73</v>
      </c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</row>
    <row r="216" spans="1:45" x14ac:dyDescent="0.25">
      <c r="A216" s="5"/>
      <c r="B216" s="5"/>
      <c r="C216" s="5"/>
      <c r="D216" s="5"/>
      <c r="E216" s="9" t="s">
        <v>14</v>
      </c>
      <c r="F216" s="10">
        <v>73</v>
      </c>
      <c r="G216" s="10">
        <v>73</v>
      </c>
      <c r="H216" s="10">
        <v>73</v>
      </c>
      <c r="I216" s="10">
        <v>73</v>
      </c>
      <c r="J216" s="10">
        <v>73</v>
      </c>
      <c r="K216" s="10">
        <v>73</v>
      </c>
      <c r="L216" s="10">
        <v>73</v>
      </c>
      <c r="M216" s="10">
        <v>73</v>
      </c>
      <c r="N216" s="10">
        <v>73</v>
      </c>
      <c r="O216" s="10">
        <v>73</v>
      </c>
      <c r="P216" s="10">
        <v>73</v>
      </c>
      <c r="Q216" s="10">
        <v>73</v>
      </c>
      <c r="R216" s="10">
        <v>73</v>
      </c>
      <c r="S216" s="10">
        <v>73</v>
      </c>
      <c r="T216" s="10">
        <v>73</v>
      </c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</row>
    <row r="217" spans="1:45" x14ac:dyDescent="0.25">
      <c r="A217" s="5"/>
      <c r="B217" s="5"/>
      <c r="C217" s="5"/>
      <c r="D217" s="5"/>
      <c r="E217" s="9" t="s">
        <v>15</v>
      </c>
      <c r="F217" s="10">
        <v>73</v>
      </c>
      <c r="G217" s="10">
        <v>73</v>
      </c>
      <c r="H217" s="10">
        <v>73</v>
      </c>
      <c r="I217" s="10">
        <v>73</v>
      </c>
      <c r="J217" s="10">
        <v>73</v>
      </c>
      <c r="K217" s="10">
        <v>73</v>
      </c>
      <c r="L217" s="10">
        <v>73</v>
      </c>
      <c r="M217" s="10">
        <v>73</v>
      </c>
      <c r="N217" s="10">
        <v>73</v>
      </c>
      <c r="O217" s="10">
        <v>73</v>
      </c>
      <c r="P217" s="10">
        <v>73</v>
      </c>
      <c r="Q217" s="10">
        <v>73</v>
      </c>
      <c r="R217" s="10">
        <v>73</v>
      </c>
      <c r="S217" s="10">
        <v>73</v>
      </c>
      <c r="T217" s="10">
        <v>73</v>
      </c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</row>
    <row r="218" spans="1:45" x14ac:dyDescent="0.25">
      <c r="A218" s="5"/>
      <c r="B218" s="5"/>
      <c r="C218" s="5"/>
      <c r="D218" s="5"/>
      <c r="E218" s="9" t="s">
        <v>16</v>
      </c>
      <c r="F218" s="10">
        <v>73</v>
      </c>
      <c r="G218" s="10">
        <v>73</v>
      </c>
      <c r="H218" s="10">
        <v>73</v>
      </c>
      <c r="I218" s="10">
        <v>73</v>
      </c>
      <c r="J218" s="10">
        <v>73</v>
      </c>
      <c r="K218" s="10">
        <v>73</v>
      </c>
      <c r="L218" s="10">
        <v>73</v>
      </c>
      <c r="M218" s="10">
        <v>73</v>
      </c>
      <c r="N218" s="10">
        <v>73</v>
      </c>
      <c r="O218" s="10">
        <v>73</v>
      </c>
      <c r="P218" s="10">
        <v>73</v>
      </c>
      <c r="Q218" s="10">
        <v>73</v>
      </c>
      <c r="R218" s="10">
        <v>73</v>
      </c>
      <c r="S218" s="10">
        <v>73</v>
      </c>
      <c r="T218" s="10">
        <v>73</v>
      </c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</row>
    <row r="219" spans="1:45" x14ac:dyDescent="0.25">
      <c r="A219" s="5"/>
      <c r="B219" s="5"/>
      <c r="C219" s="5"/>
      <c r="D219" s="5"/>
      <c r="E219" s="9" t="s">
        <v>20</v>
      </c>
      <c r="F219" s="10">
        <v>73</v>
      </c>
      <c r="G219" s="10">
        <v>73</v>
      </c>
      <c r="H219" s="10">
        <v>73</v>
      </c>
      <c r="I219" s="10">
        <v>73</v>
      </c>
      <c r="J219" s="10">
        <v>73</v>
      </c>
      <c r="K219" s="10">
        <v>73</v>
      </c>
      <c r="L219" s="10">
        <v>73</v>
      </c>
      <c r="M219" s="10">
        <v>73</v>
      </c>
      <c r="N219" s="10">
        <v>73</v>
      </c>
      <c r="O219" s="10">
        <v>73</v>
      </c>
      <c r="P219" s="10">
        <v>73</v>
      </c>
      <c r="Q219" s="10">
        <v>73</v>
      </c>
      <c r="R219" s="10">
        <v>73</v>
      </c>
      <c r="S219" s="10">
        <v>73</v>
      </c>
      <c r="T219" s="10">
        <v>73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</row>
    <row r="220" spans="1:45" x14ac:dyDescent="0.25">
      <c r="A220" s="5"/>
      <c r="B220" s="5"/>
      <c r="C220" s="5"/>
      <c r="D220" s="5"/>
      <c r="E220" s="9" t="s">
        <v>17</v>
      </c>
      <c r="F220" s="10">
        <v>73</v>
      </c>
      <c r="G220" s="10">
        <v>73</v>
      </c>
      <c r="H220" s="10">
        <v>73</v>
      </c>
      <c r="I220" s="10">
        <v>73</v>
      </c>
      <c r="J220" s="10">
        <v>73</v>
      </c>
      <c r="K220" s="10">
        <v>73</v>
      </c>
      <c r="L220" s="10">
        <v>73</v>
      </c>
      <c r="M220" s="10">
        <v>73</v>
      </c>
      <c r="N220" s="10">
        <v>73</v>
      </c>
      <c r="O220" s="10">
        <v>73</v>
      </c>
      <c r="P220" s="10">
        <v>73</v>
      </c>
      <c r="Q220" s="10">
        <v>73</v>
      </c>
      <c r="R220" s="10">
        <v>73</v>
      </c>
      <c r="S220" s="10">
        <v>73</v>
      </c>
      <c r="T220" s="10">
        <v>73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</row>
    <row r="221" spans="1:45" x14ac:dyDescent="0.25">
      <c r="A221" s="5"/>
      <c r="B221" s="5"/>
      <c r="C221" s="5"/>
      <c r="D221" s="5"/>
      <c r="E221" s="9" t="s">
        <v>18</v>
      </c>
      <c r="F221" s="10">
        <v>73</v>
      </c>
      <c r="G221" s="10">
        <v>73</v>
      </c>
      <c r="H221" s="10">
        <v>73</v>
      </c>
      <c r="I221" s="10">
        <v>73</v>
      </c>
      <c r="J221" s="10">
        <v>73</v>
      </c>
      <c r="K221" s="10">
        <v>73</v>
      </c>
      <c r="L221" s="10">
        <v>73</v>
      </c>
      <c r="M221" s="10">
        <v>73</v>
      </c>
      <c r="N221" s="10">
        <v>73</v>
      </c>
      <c r="O221" s="10">
        <v>73</v>
      </c>
      <c r="P221" s="10">
        <v>73</v>
      </c>
      <c r="Q221" s="10">
        <v>73</v>
      </c>
      <c r="R221" s="10">
        <v>73</v>
      </c>
      <c r="S221" s="10">
        <v>73</v>
      </c>
      <c r="T221" s="10">
        <v>73</v>
      </c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</row>
    <row r="222" spans="1:45" x14ac:dyDescent="0.25">
      <c r="A222" s="5"/>
      <c r="B222" s="5"/>
      <c r="C222" s="5"/>
      <c r="D222" s="5"/>
      <c r="E222" s="9" t="s">
        <v>19</v>
      </c>
      <c r="F222" s="10">
        <v>73</v>
      </c>
      <c r="G222" s="10">
        <v>73</v>
      </c>
      <c r="H222" s="10">
        <v>73</v>
      </c>
      <c r="I222" s="10">
        <v>73</v>
      </c>
      <c r="J222" s="10">
        <v>73</v>
      </c>
      <c r="K222" s="10">
        <v>73</v>
      </c>
      <c r="L222" s="10">
        <v>73</v>
      </c>
      <c r="M222" s="10">
        <v>73</v>
      </c>
      <c r="N222" s="10">
        <v>73</v>
      </c>
      <c r="O222" s="10">
        <v>73</v>
      </c>
      <c r="P222" s="10">
        <v>73</v>
      </c>
      <c r="Q222" s="10">
        <v>73</v>
      </c>
      <c r="R222" s="10">
        <v>73</v>
      </c>
      <c r="S222" s="10">
        <v>73</v>
      </c>
      <c r="T222" s="10">
        <v>73</v>
      </c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</row>
    <row r="223" spans="1:45" x14ac:dyDescent="0.25">
      <c r="A223" s="5"/>
      <c r="B223" s="5"/>
      <c r="C223" s="5"/>
      <c r="D223" s="5"/>
      <c r="E223" s="5"/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</row>
  </sheetData>
  <mergeCells count="179">
    <mergeCell ref="AU1:BL2"/>
    <mergeCell ref="BB94:BC94"/>
    <mergeCell ref="BB95:BC95"/>
    <mergeCell ref="BB96:BC96"/>
    <mergeCell ref="BB97:BC97"/>
    <mergeCell ref="BB98:BC98"/>
    <mergeCell ref="BD92:BE92"/>
    <mergeCell ref="BD93:BE93"/>
    <mergeCell ref="BD94:BE94"/>
    <mergeCell ref="BD95:BE95"/>
    <mergeCell ref="BD96:BE96"/>
    <mergeCell ref="BD97:BE97"/>
    <mergeCell ref="BD98:BE98"/>
    <mergeCell ref="AU38:AW39"/>
    <mergeCell ref="AX38:AZ39"/>
    <mergeCell ref="BA38:BC39"/>
    <mergeCell ref="BD38:BF39"/>
    <mergeCell ref="BG38:BI39"/>
    <mergeCell ref="AU40:AW40"/>
    <mergeCell ref="AX40:AZ40"/>
    <mergeCell ref="BA40:BC40"/>
    <mergeCell ref="BD40:BF40"/>
    <mergeCell ref="BG40:BI40"/>
    <mergeCell ref="AU51:AW51"/>
    <mergeCell ref="BD48:BF48"/>
    <mergeCell ref="BA51:BC51"/>
    <mergeCell ref="BD51:BF51"/>
    <mergeCell ref="F185:H185"/>
    <mergeCell ref="I185:K185"/>
    <mergeCell ref="L185:N185"/>
    <mergeCell ref="O185:Q185"/>
    <mergeCell ref="R185:T185"/>
    <mergeCell ref="BJ23:BL23"/>
    <mergeCell ref="BJ24:BL24"/>
    <mergeCell ref="BJ38:BL39"/>
    <mergeCell ref="BJ40:BL40"/>
    <mergeCell ref="BJ42:BL43"/>
    <mergeCell ref="BJ44:BL44"/>
    <mergeCell ref="BJ46:BL47"/>
    <mergeCell ref="BJ48:BL48"/>
    <mergeCell ref="BJ51:BL51"/>
    <mergeCell ref="AZ92:BA92"/>
    <mergeCell ref="AZ93:BA93"/>
    <mergeCell ref="AZ94:BA94"/>
    <mergeCell ref="AZ95:BA95"/>
    <mergeCell ref="AZ96:BA96"/>
    <mergeCell ref="AZ97:BA97"/>
    <mergeCell ref="AZ98:BA98"/>
    <mergeCell ref="BG42:BI43"/>
    <mergeCell ref="BG44:BI44"/>
    <mergeCell ref="BG46:BI47"/>
    <mergeCell ref="BG48:BI48"/>
    <mergeCell ref="BG51:BI51"/>
    <mergeCell ref="AU24:AW24"/>
    <mergeCell ref="AX24:AZ24"/>
    <mergeCell ref="BA24:BC24"/>
    <mergeCell ref="BD24:BF24"/>
    <mergeCell ref="BG24:BI24"/>
    <mergeCell ref="AX46:AZ47"/>
    <mergeCell ref="AX48:AZ48"/>
    <mergeCell ref="AU42:AW43"/>
    <mergeCell ref="AU44:AW44"/>
    <mergeCell ref="AU46:AW47"/>
    <mergeCell ref="AU48:AW48"/>
    <mergeCell ref="AX51:AZ51"/>
    <mergeCell ref="BA42:BC43"/>
    <mergeCell ref="BD42:BF43"/>
    <mergeCell ref="BA44:BC44"/>
    <mergeCell ref="BD44:BF44"/>
    <mergeCell ref="BA46:BC47"/>
    <mergeCell ref="BD46:BF47"/>
    <mergeCell ref="BA48:BC48"/>
    <mergeCell ref="AU23:AW23"/>
    <mergeCell ref="AX23:AZ23"/>
    <mergeCell ref="BA23:BC23"/>
    <mergeCell ref="BD23:BF23"/>
    <mergeCell ref="BG23:BI23"/>
    <mergeCell ref="F6:H6"/>
    <mergeCell ref="I6:K6"/>
    <mergeCell ref="L6:N6"/>
    <mergeCell ref="O6:Q6"/>
    <mergeCell ref="R6:T6"/>
    <mergeCell ref="BA55:BC55"/>
    <mergeCell ref="AX42:AZ43"/>
    <mergeCell ref="AX44:AZ44"/>
    <mergeCell ref="F140:H140"/>
    <mergeCell ref="I140:K140"/>
    <mergeCell ref="L140:N140"/>
    <mergeCell ref="O140:Q140"/>
    <mergeCell ref="R140:T140"/>
    <mergeCell ref="F77:K77"/>
    <mergeCell ref="F78:K78"/>
    <mergeCell ref="O49:Q49"/>
    <mergeCell ref="R49:T49"/>
    <mergeCell ref="F49:H49"/>
    <mergeCell ref="I49:K49"/>
    <mergeCell ref="L49:N49"/>
    <mergeCell ref="BB92:BC92"/>
    <mergeCell ref="BB93:BC93"/>
    <mergeCell ref="AI54:AJ55"/>
    <mergeCell ref="AD42:AD45"/>
    <mergeCell ref="Q95:AA95"/>
    <mergeCell ref="AD99:AF100"/>
    <mergeCell ref="AF102:AH102"/>
    <mergeCell ref="W118:Y118"/>
    <mergeCell ref="X126:Y127"/>
    <mergeCell ref="BI80:BK80"/>
    <mergeCell ref="BI84:BK84"/>
    <mergeCell ref="AU85:AW86"/>
    <mergeCell ref="AY77:AZ77"/>
    <mergeCell ref="AX64:AY64"/>
    <mergeCell ref="BA64:BB64"/>
    <mergeCell ref="BD64:BE64"/>
    <mergeCell ref="BG64:BH64"/>
    <mergeCell ref="AY83:AZ83"/>
    <mergeCell ref="AY84:AZ84"/>
    <mergeCell ref="AX85:AX86"/>
    <mergeCell ref="BD65:BE65"/>
    <mergeCell ref="BD67:BE67"/>
    <mergeCell ref="BD68:BE68"/>
    <mergeCell ref="BD69:BE69"/>
    <mergeCell ref="BD70:BE70"/>
    <mergeCell ref="BF100:BH100"/>
    <mergeCell ref="AY85:AZ86"/>
    <mergeCell ref="AU75:AW75"/>
    <mergeCell ref="AX75:AZ75"/>
    <mergeCell ref="AY78:AZ78"/>
    <mergeCell ref="AY79:AZ79"/>
    <mergeCell ref="AY80:AZ80"/>
    <mergeCell ref="AY81:AZ81"/>
    <mergeCell ref="AY82:AZ82"/>
    <mergeCell ref="AZ100:BA100"/>
    <mergeCell ref="BB100:BC100"/>
    <mergeCell ref="BD100:BE100"/>
    <mergeCell ref="AZ90:BA90"/>
    <mergeCell ref="BB90:BC90"/>
    <mergeCell ref="BD90:BE90"/>
    <mergeCell ref="C6:D7"/>
    <mergeCell ref="AB63:AD63"/>
    <mergeCell ref="AH64:AH65"/>
    <mergeCell ref="AJ63:AJ65"/>
    <mergeCell ref="AJ82:AK82"/>
    <mergeCell ref="C24:D25"/>
    <mergeCell ref="AA26:AA29"/>
    <mergeCell ref="AC26:AC29"/>
    <mergeCell ref="AH26:AH29"/>
    <mergeCell ref="Z23:AO23"/>
    <mergeCell ref="AL26:AL29"/>
    <mergeCell ref="AN26:AN29"/>
    <mergeCell ref="AF42:AF45"/>
    <mergeCell ref="AK42:AK45"/>
    <mergeCell ref="F24:H24"/>
    <mergeCell ref="I24:K24"/>
    <mergeCell ref="L24:N24"/>
    <mergeCell ref="O24:Q24"/>
    <mergeCell ref="R24:T24"/>
    <mergeCell ref="E77:E79"/>
    <mergeCell ref="C49:D50"/>
    <mergeCell ref="V62:V63"/>
    <mergeCell ref="X62:X63"/>
    <mergeCell ref="V71:V72"/>
    <mergeCell ref="V61:X61"/>
    <mergeCell ref="O84:Q84"/>
    <mergeCell ref="AD52:AD53"/>
    <mergeCell ref="C140:D141"/>
    <mergeCell ref="D159:E159"/>
    <mergeCell ref="H159:I159"/>
    <mergeCell ref="H169:I169"/>
    <mergeCell ref="Q161:S161"/>
    <mergeCell ref="D158:S158"/>
    <mergeCell ref="C185:D186"/>
    <mergeCell ref="AJ84:AK84"/>
    <mergeCell ref="AJ86:AK86"/>
    <mergeCell ref="C207:D208"/>
    <mergeCell ref="F207:H207"/>
    <mergeCell ref="I207:K207"/>
    <mergeCell ref="L207:N207"/>
    <mergeCell ref="O207:Q207"/>
    <mergeCell ref="R207:T207"/>
  </mergeCells>
  <pageMargins left="0.7" right="0.7" top="0.78740157499999996" bottom="0.78740157499999996" header="0.3" footer="0.3"/>
  <pageSetup paperSize="9" orientation="portrait" r:id="rId1"/>
  <ignoredErrors>
    <ignoredError sqref="AU51:BL5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locked="0" defaultSize="0" autoFill="0" autoLine="0" autoPict="0">
                <anchor moveWithCells="1" sizeWithCells="1">
                  <from>
                    <xdr:col>46</xdr:col>
                    <xdr:colOff>9525</xdr:colOff>
                    <xdr:row>27</xdr:row>
                    <xdr:rowOff>9525</xdr:rowOff>
                  </from>
                  <to>
                    <xdr:col>48</xdr:col>
                    <xdr:colOff>171450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locked="0" defaultSize="0" autoFill="0" autoLine="0" autoPict="0">
                <anchor moveWithCells="1" sizeWithCells="1">
                  <from>
                    <xdr:col>46</xdr:col>
                    <xdr:colOff>9525</xdr:colOff>
                    <xdr:row>25</xdr:row>
                    <xdr:rowOff>9525</xdr:rowOff>
                  </from>
                  <to>
                    <xdr:col>48</xdr:col>
                    <xdr:colOff>171450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Drop Down 9">
              <controlPr locked="0" defaultSize="0" autoFill="0" autoLine="0" autoPict="0">
                <anchor moveWithCells="1" sizeWithCells="1">
                  <from>
                    <xdr:col>49</xdr:col>
                    <xdr:colOff>0</xdr:colOff>
                    <xdr:row>25</xdr:row>
                    <xdr:rowOff>9525</xdr:rowOff>
                  </from>
                  <to>
                    <xdr:col>51</xdr:col>
                    <xdr:colOff>161925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Drop Down 10">
              <controlPr locked="0" defaultSize="0" autoFill="0" autoLine="0" autoPict="0">
                <anchor moveWithCells="1" sizeWithCells="1">
                  <from>
                    <xdr:col>49</xdr:col>
                    <xdr:colOff>9525</xdr:colOff>
                    <xdr:row>27</xdr:row>
                    <xdr:rowOff>9525</xdr:rowOff>
                  </from>
                  <to>
                    <xdr:col>51</xdr:col>
                    <xdr:colOff>171450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Drop Down 11">
              <controlPr locked="0" defaultSize="0" autoFill="0" autoLine="0" autoPict="0">
                <anchor moveWithCells="1" sizeWithCells="1">
                  <from>
                    <xdr:col>52</xdr:col>
                    <xdr:colOff>9525</xdr:colOff>
                    <xdr:row>25</xdr:row>
                    <xdr:rowOff>9525</xdr:rowOff>
                  </from>
                  <to>
                    <xdr:col>53</xdr:col>
                    <xdr:colOff>666750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Drop Down 12">
              <controlPr locked="0" defaultSize="0" autoFill="0" autoLine="0" autoPict="0">
                <anchor moveWithCells="1" sizeWithCells="1">
                  <from>
                    <xdr:col>52</xdr:col>
                    <xdr:colOff>9525</xdr:colOff>
                    <xdr:row>27</xdr:row>
                    <xdr:rowOff>9525</xdr:rowOff>
                  </from>
                  <to>
                    <xdr:col>53</xdr:col>
                    <xdr:colOff>666750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Drop Down 13">
              <controlPr locked="0" defaultSize="0" autoFill="0" autoLine="0" autoPict="0">
                <anchor moveWithCells="1" sizeWithCells="1">
                  <from>
                    <xdr:col>55</xdr:col>
                    <xdr:colOff>0</xdr:colOff>
                    <xdr:row>24</xdr:row>
                    <xdr:rowOff>190500</xdr:rowOff>
                  </from>
                  <to>
                    <xdr:col>56</xdr:col>
                    <xdr:colOff>666750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locked="0" defaultSize="0" autoFill="0" autoLine="0" autoPict="0">
                <anchor moveWithCells="1" sizeWithCells="1">
                  <from>
                    <xdr:col>54</xdr:col>
                    <xdr:colOff>714375</xdr:colOff>
                    <xdr:row>27</xdr:row>
                    <xdr:rowOff>0</xdr:rowOff>
                  </from>
                  <to>
                    <xdr:col>56</xdr:col>
                    <xdr:colOff>647700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locked="0" defaultSize="0" autoFill="0" autoLine="0" autoPict="0">
                <anchor moveWithCells="1" sizeWithCells="1">
                  <from>
                    <xdr:col>58</xdr:col>
                    <xdr:colOff>0</xdr:colOff>
                    <xdr:row>27</xdr:row>
                    <xdr:rowOff>0</xdr:rowOff>
                  </from>
                  <to>
                    <xdr:col>59</xdr:col>
                    <xdr:colOff>657225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locked="0" defaultSize="0" autoFill="0" autoLine="0" autoPict="0">
                <anchor moveWithCells="1" sizeWithCells="1">
                  <from>
                    <xdr:col>58</xdr:col>
                    <xdr:colOff>0</xdr:colOff>
                    <xdr:row>25</xdr:row>
                    <xdr:rowOff>0</xdr:rowOff>
                  </from>
                  <to>
                    <xdr:col>59</xdr:col>
                    <xdr:colOff>657225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Drop Down 17">
              <controlPr locked="0" defaultSize="0" autoFill="0" autoLine="0" autoPict="0">
                <anchor moveWithCells="1" sizeWithCells="1">
                  <from>
                    <xdr:col>46</xdr:col>
                    <xdr:colOff>9525</xdr:colOff>
                    <xdr:row>29</xdr:row>
                    <xdr:rowOff>9525</xdr:rowOff>
                  </from>
                  <to>
                    <xdr:col>48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Drop Down 18">
              <controlPr locked="0" defaultSize="0" autoFill="0" autoLine="0" autoPict="0">
                <anchor moveWithCells="1" sizeWithCells="1">
                  <from>
                    <xdr:col>49</xdr:col>
                    <xdr:colOff>0</xdr:colOff>
                    <xdr:row>29</xdr:row>
                    <xdr:rowOff>0</xdr:rowOff>
                  </from>
                  <to>
                    <xdr:col>51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Drop Down 19">
              <controlPr locked="0" defaultSize="0" autoFill="0" autoLine="0" autoPict="0">
                <anchor moveWithCells="1" sizeWithCells="1">
                  <from>
                    <xdr:col>52</xdr:col>
                    <xdr:colOff>0</xdr:colOff>
                    <xdr:row>29</xdr:row>
                    <xdr:rowOff>9525</xdr:rowOff>
                  </from>
                  <to>
                    <xdr:col>53</xdr:col>
                    <xdr:colOff>666750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Drop Down 20">
              <controlPr locked="0" defaultSize="0" autoFill="0" autoLine="0" autoPict="0">
                <anchor moveWithCells="1" sizeWithCells="1">
                  <from>
                    <xdr:col>55</xdr:col>
                    <xdr:colOff>9525</xdr:colOff>
                    <xdr:row>29</xdr:row>
                    <xdr:rowOff>0</xdr:rowOff>
                  </from>
                  <to>
                    <xdr:col>56</xdr:col>
                    <xdr:colOff>657225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Drop Down 21">
              <controlPr locked="0" defaultSize="0" autoFill="0" autoLine="0" autoPict="0">
                <anchor moveWithCells="1" sizeWithCells="1">
                  <from>
                    <xdr:col>58</xdr:col>
                    <xdr:colOff>0</xdr:colOff>
                    <xdr:row>29</xdr:row>
                    <xdr:rowOff>9525</xdr:rowOff>
                  </from>
                  <to>
                    <xdr:col>59</xdr:col>
                    <xdr:colOff>657225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locked="0" defaultSize="0" autoFill="0" autoLine="0" autoPict="0" altText="trasa ve vozovce">
                <anchor moveWithCells="1">
                  <from>
                    <xdr:col>46</xdr:col>
                    <xdr:colOff>19050</xdr:colOff>
                    <xdr:row>31</xdr:row>
                    <xdr:rowOff>9525</xdr:rowOff>
                  </from>
                  <to>
                    <xdr:col>48</xdr:col>
                    <xdr:colOff>381000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locked="0" defaultSize="0" autoFill="0" autoLine="0" autoPict="0" altText="trasa ve vozovce">
                <anchor moveWithCells="1">
                  <from>
                    <xdr:col>49</xdr:col>
                    <xdr:colOff>9525</xdr:colOff>
                    <xdr:row>31</xdr:row>
                    <xdr:rowOff>9525</xdr:rowOff>
                  </from>
                  <to>
                    <xdr:col>51</xdr:col>
                    <xdr:colOff>381000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locked="0" defaultSize="0" autoFill="0" autoLine="0" autoPict="0" altText="trasa ve vozovce">
                <anchor moveWithCells="1">
                  <from>
                    <xdr:col>52</xdr:col>
                    <xdr:colOff>9525</xdr:colOff>
                    <xdr:row>31</xdr:row>
                    <xdr:rowOff>9525</xdr:rowOff>
                  </from>
                  <to>
                    <xdr:col>53</xdr:col>
                    <xdr:colOff>647700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locked="0" defaultSize="0" autoFill="0" autoLine="0" autoPict="0" altText="trasa ve vozovce">
                <anchor moveWithCells="1">
                  <from>
                    <xdr:col>55</xdr:col>
                    <xdr:colOff>9525</xdr:colOff>
                    <xdr:row>31</xdr:row>
                    <xdr:rowOff>9525</xdr:rowOff>
                  </from>
                  <to>
                    <xdr:col>56</xdr:col>
                    <xdr:colOff>647700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locked="0" defaultSize="0" autoFill="0" autoLine="0" autoPict="0" altText="trasa ve vozovce">
                <anchor moveWithCells="1">
                  <from>
                    <xdr:col>58</xdr:col>
                    <xdr:colOff>0</xdr:colOff>
                    <xdr:row>31</xdr:row>
                    <xdr:rowOff>9525</xdr:rowOff>
                  </from>
                  <to>
                    <xdr:col>59</xdr:col>
                    <xdr:colOff>647700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locked="0" defaultSize="0" autoFill="0" autoLine="0" autoPict="0" altText="trasa ve vozovce">
                <anchor moveWithCells="1">
                  <from>
                    <xdr:col>46</xdr:col>
                    <xdr:colOff>9525</xdr:colOff>
                    <xdr:row>33</xdr:row>
                    <xdr:rowOff>9525</xdr:rowOff>
                  </from>
                  <to>
                    <xdr:col>47</xdr:col>
                    <xdr:colOff>504825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locked="0" defaultSize="0" autoFill="0" autoLine="0" autoPict="0" altText="trasa ve vozovce">
                <anchor moveWithCells="1">
                  <from>
                    <xdr:col>49</xdr:col>
                    <xdr:colOff>9525</xdr:colOff>
                    <xdr:row>33</xdr:row>
                    <xdr:rowOff>0</xdr:rowOff>
                  </from>
                  <to>
                    <xdr:col>50</xdr:col>
                    <xdr:colOff>523875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locked="0" defaultSize="0" autoFill="0" autoLine="0" autoPict="0" altText="trasa ve vozovce">
                <anchor moveWithCells="1">
                  <from>
                    <xdr:col>52</xdr:col>
                    <xdr:colOff>0</xdr:colOff>
                    <xdr:row>33</xdr:row>
                    <xdr:rowOff>0</xdr:rowOff>
                  </from>
                  <to>
                    <xdr:col>53</xdr:col>
                    <xdr:colOff>647700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locked="0" defaultSize="0" autoFill="0" autoLine="0" autoPict="0" altText="trasa ve vozovce">
                <anchor moveWithCells="1">
                  <from>
                    <xdr:col>55</xdr:col>
                    <xdr:colOff>9525</xdr:colOff>
                    <xdr:row>33</xdr:row>
                    <xdr:rowOff>0</xdr:rowOff>
                  </from>
                  <to>
                    <xdr:col>56</xdr:col>
                    <xdr:colOff>495300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locked="0" defaultSize="0" autoFill="0" autoLine="0" autoPict="0" altText="trasa ve vozovce">
                <anchor moveWithCells="1">
                  <from>
                    <xdr:col>58</xdr:col>
                    <xdr:colOff>0</xdr:colOff>
                    <xdr:row>33</xdr:row>
                    <xdr:rowOff>9525</xdr:rowOff>
                  </from>
                  <to>
                    <xdr:col>59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locked="0" defaultSize="0" autoFill="0" autoLine="0" autoPict="0" altText="trasa ve vozovce">
                <anchor moveWithCells="1">
                  <from>
                    <xdr:col>46</xdr:col>
                    <xdr:colOff>9525</xdr:colOff>
                    <xdr:row>35</xdr:row>
                    <xdr:rowOff>9525</xdr:rowOff>
                  </from>
                  <to>
                    <xdr:col>47</xdr:col>
                    <xdr:colOff>495300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locked="0" defaultSize="0" autoFill="0" autoLine="0" autoPict="0" altText="trasa ve vozovce">
                <anchor moveWithCells="1">
                  <from>
                    <xdr:col>49</xdr:col>
                    <xdr:colOff>0</xdr:colOff>
                    <xdr:row>35</xdr:row>
                    <xdr:rowOff>0</xdr:rowOff>
                  </from>
                  <to>
                    <xdr:col>50</xdr:col>
                    <xdr:colOff>514350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locked="0" defaultSize="0" autoFill="0" autoLine="0" autoPict="0" altText="trasa ve vozovce">
                <anchor moveWithCells="1">
                  <from>
                    <xdr:col>52</xdr:col>
                    <xdr:colOff>0</xdr:colOff>
                    <xdr:row>35</xdr:row>
                    <xdr:rowOff>9525</xdr:rowOff>
                  </from>
                  <to>
                    <xdr:col>53</xdr:col>
                    <xdr:colOff>495300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locked="0" defaultSize="0" autoFill="0" autoLine="0" autoPict="0" altText="trasa ve vozovce">
                <anchor moveWithCells="1">
                  <from>
                    <xdr:col>54</xdr:col>
                    <xdr:colOff>714375</xdr:colOff>
                    <xdr:row>35</xdr:row>
                    <xdr:rowOff>9525</xdr:rowOff>
                  </from>
                  <to>
                    <xdr:col>56</xdr:col>
                    <xdr:colOff>485775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locked="0" defaultSize="0" autoFill="0" autoLine="0" autoPict="0" altText="trasa ve vozovce">
                <anchor moveWithCells="1">
                  <from>
                    <xdr:col>58</xdr:col>
                    <xdr:colOff>0</xdr:colOff>
                    <xdr:row>35</xdr:row>
                    <xdr:rowOff>9525</xdr:rowOff>
                  </from>
                  <to>
                    <xdr:col>59</xdr:col>
                    <xdr:colOff>638175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Drop Down 39">
              <controlPr locked="0" defaultSize="0" autoFill="0" autoLine="0" autoPict="0">
                <anchor moveWithCells="1" sizeWithCells="1">
                  <from>
                    <xdr:col>52</xdr:col>
                    <xdr:colOff>0</xdr:colOff>
                    <xdr:row>60</xdr:row>
                    <xdr:rowOff>0</xdr:rowOff>
                  </from>
                  <to>
                    <xdr:col>54</xdr:col>
                    <xdr:colOff>161925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Drop Down 42">
              <controlPr locked="0" defaultSize="0" autoFill="0" autoLine="0" autoPict="0">
                <anchor moveWithCells="1" sizeWithCells="1">
                  <from>
                    <xdr:col>49</xdr:col>
                    <xdr:colOff>0</xdr:colOff>
                    <xdr:row>60</xdr:row>
                    <xdr:rowOff>0</xdr:rowOff>
                  </from>
                  <to>
                    <xdr:col>51</xdr:col>
                    <xdr:colOff>161925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Drop Down 43">
              <controlPr locked="0" defaultSize="0" autoFill="0" autoLine="0" autoPict="0">
                <anchor moveWithCells="1" sizeWithCells="1">
                  <from>
                    <xdr:col>55</xdr:col>
                    <xdr:colOff>0</xdr:colOff>
                    <xdr:row>60</xdr:row>
                    <xdr:rowOff>0</xdr:rowOff>
                  </from>
                  <to>
                    <xdr:col>57</xdr:col>
                    <xdr:colOff>161925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Drop Down 44">
              <controlPr locked="0" defaultSize="0" autoFill="0" autoLine="0" autoPict="0">
                <anchor moveWithCells="1" sizeWithCells="1">
                  <from>
                    <xdr:col>58</xdr:col>
                    <xdr:colOff>0</xdr:colOff>
                    <xdr:row>60</xdr:row>
                    <xdr:rowOff>0</xdr:rowOff>
                  </from>
                  <to>
                    <xdr:col>60</xdr:col>
                    <xdr:colOff>161925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Scroll Bar 46">
              <controlPr locked="0" defaultSize="0" autoPict="0">
                <anchor moveWithCells="1">
                  <from>
                    <xdr:col>57</xdr:col>
                    <xdr:colOff>352425</xdr:colOff>
                    <xdr:row>72</xdr:row>
                    <xdr:rowOff>0</xdr:rowOff>
                  </from>
                  <to>
                    <xdr:col>58</xdr:col>
                    <xdr:colOff>704850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Scroll Bar 47">
              <controlPr locked="0" defaultSize="0" autoPict="0">
                <anchor moveWithCells="1">
                  <from>
                    <xdr:col>57</xdr:col>
                    <xdr:colOff>342900</xdr:colOff>
                    <xdr:row>75</xdr:row>
                    <xdr:rowOff>180975</xdr:rowOff>
                  </from>
                  <to>
                    <xdr:col>58</xdr:col>
                    <xdr:colOff>695325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Scroll Bar 48">
              <controlPr locked="0" defaultSize="0" autoPict="0">
                <anchor moveWithCells="1">
                  <from>
                    <xdr:col>57</xdr:col>
                    <xdr:colOff>342900</xdr:colOff>
                    <xdr:row>86</xdr:row>
                    <xdr:rowOff>180975</xdr:rowOff>
                  </from>
                  <to>
                    <xdr:col>58</xdr:col>
                    <xdr:colOff>695325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Drop Down 49">
              <controlPr locked="0" defaultSize="0" autoFill="0" autoLine="0" autoPict="0">
                <anchor moveWithCells="1" sizeWithCells="1">
                  <from>
                    <xdr:col>61</xdr:col>
                    <xdr:colOff>0</xdr:colOff>
                    <xdr:row>27</xdr:row>
                    <xdr:rowOff>0</xdr:rowOff>
                  </from>
                  <to>
                    <xdr:col>62</xdr:col>
                    <xdr:colOff>657225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Drop Down 50">
              <controlPr locked="0" defaultSize="0" autoFill="0" autoLine="0" autoPict="0">
                <anchor moveWithCells="1" sizeWithCells="1">
                  <from>
                    <xdr:col>61</xdr:col>
                    <xdr:colOff>0</xdr:colOff>
                    <xdr:row>25</xdr:row>
                    <xdr:rowOff>0</xdr:rowOff>
                  </from>
                  <to>
                    <xdr:col>62</xdr:col>
                    <xdr:colOff>657225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Drop Down 51">
              <controlPr locked="0" defaultSize="0" autoFill="0" autoLine="0" autoPict="0">
                <anchor moveWithCells="1" sizeWithCells="1">
                  <from>
                    <xdr:col>61</xdr:col>
                    <xdr:colOff>0</xdr:colOff>
                    <xdr:row>29</xdr:row>
                    <xdr:rowOff>9525</xdr:rowOff>
                  </from>
                  <to>
                    <xdr:col>62</xdr:col>
                    <xdr:colOff>657225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locked="0" defaultSize="0" autoFill="0" autoLine="0" autoPict="0" altText="trasa ve vozovce">
                <anchor moveWithCells="1">
                  <from>
                    <xdr:col>61</xdr:col>
                    <xdr:colOff>0</xdr:colOff>
                    <xdr:row>31</xdr:row>
                    <xdr:rowOff>9525</xdr:rowOff>
                  </from>
                  <to>
                    <xdr:col>62</xdr:col>
                    <xdr:colOff>647700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locked="0" defaultSize="0" autoFill="0" autoLine="0" autoPict="0" altText="trasa ve vozovce">
                <anchor moveWithCells="1">
                  <from>
                    <xdr:col>61</xdr:col>
                    <xdr:colOff>0</xdr:colOff>
                    <xdr:row>33</xdr:row>
                    <xdr:rowOff>9525</xdr:rowOff>
                  </from>
                  <to>
                    <xdr:col>62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6" name="Check Box 54">
              <controlPr locked="0" defaultSize="0" autoFill="0" autoLine="0" autoPict="0" altText="trasa ve vozovce">
                <anchor moveWithCells="1">
                  <from>
                    <xdr:col>61</xdr:col>
                    <xdr:colOff>0</xdr:colOff>
                    <xdr:row>35</xdr:row>
                    <xdr:rowOff>9525</xdr:rowOff>
                  </from>
                  <to>
                    <xdr:col>62</xdr:col>
                    <xdr:colOff>638175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Vodovodní síť</vt:lpstr>
      <vt:lpstr>'Vodovodní síť'!_ftn1</vt:lpstr>
      <vt:lpstr>'Vodovodní síť'!_ftnref1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Oceňovací nástroj vodohospodářské infrastruktury</dc:title>
  <dc:creator>Michal Dvorský</dc:creator>
  <dc:description>Stanovení celkových nákladů výstavby vodovodní a/nebo kanalizační sítě</dc:description>
  <cp:lastModifiedBy>Petr Dlask</cp:lastModifiedBy>
  <dcterms:created xsi:type="dcterms:W3CDTF">2013-05-03T13:27:00Z</dcterms:created>
  <dcterms:modified xsi:type="dcterms:W3CDTF">2013-11-13T08:27:55Z</dcterms:modified>
</cp:coreProperties>
</file>